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firstSheet="3" activeTab="3"/>
  </bookViews>
  <sheets>
    <sheet name="拟启动" sheetId="1" state="hidden" r:id="rId1"/>
    <sheet name="拟启动 (对比)" sheetId="6" state="hidden" r:id="rId2"/>
    <sheet name="根据资金到位提取 (2)" sheetId="4" state="hidden" r:id="rId3"/>
    <sheet name="2024年结余第一批项目计划表" sheetId="7" r:id="rId4"/>
    <sheet name="资金来源及分配表" sheetId="9" r:id="rId5"/>
  </sheets>
  <externalReferences>
    <externalReference r:id="rId7"/>
  </externalReferences>
  <definedNames>
    <definedName name="_xlnm._FilterDatabase" localSheetId="0" hidden="1">拟启动!$A$7:$AD$135</definedName>
    <definedName name="_xlnm._FilterDatabase" localSheetId="1" hidden="1">'拟启动 (对比)'!$A$7:$AJ$135</definedName>
    <definedName name="_xlnm._FilterDatabase" localSheetId="2" hidden="1">'根据资金到位提取 (2)'!$A$6:$Z$117</definedName>
    <definedName name="_xlnm._FilterDatabase" localSheetId="3" hidden="1">'2024年结余第一批项目计划表'!$A$5:$AB$19</definedName>
    <definedName name="_xlnm._FilterDatabase" localSheetId="4" hidden="1">资金来源及分配表!$A$5:$X$77</definedName>
    <definedName name="_xlnm.Print_Titles" localSheetId="0">拟启动!$3:$5</definedName>
    <definedName name="_xlnm.Print_Area" localSheetId="2">'根据资金到位提取 (2)'!$A$1:$Z$8</definedName>
    <definedName name="_xlnm.Print_Titles" localSheetId="2">'根据资金到位提取 (2)'!$3:$5</definedName>
    <definedName name="_xlnm.Print_Titles" localSheetId="1">'拟启动 (对比)'!$3:$5</definedName>
    <definedName name="_xlnm.Print_Titles" localSheetId="3">'2024年结余第一批项目计划表'!$3:$5</definedName>
  </definedNames>
  <calcPr calcId="144525"/>
</workbook>
</file>

<file path=xl/sharedStrings.xml><?xml version="1.0" encoding="utf-8"?>
<sst xmlns="http://schemas.openxmlformats.org/spreadsheetml/2006/main" count="4673" uniqueCount="825">
  <si>
    <t>叶城县2024年巩固拓展脱贫攻坚成果和乡村振兴项目第一批（拟启动）实施项目计划</t>
  </si>
  <si>
    <t>填报单位（盖章）：叶城县乡村振兴局</t>
  </si>
  <si>
    <t>填报时间：2023.10.7</t>
  </si>
  <si>
    <t>序号</t>
  </si>
  <si>
    <t>项目库
编号</t>
  </si>
  <si>
    <t>项目名称</t>
  </si>
  <si>
    <t>项目
类别</t>
  </si>
  <si>
    <t>项目子类型</t>
  </si>
  <si>
    <t>建设
性质</t>
  </si>
  <si>
    <t>实施地点</t>
  </si>
  <si>
    <t>主要建设内容</t>
  </si>
  <si>
    <t>建设
单位</t>
  </si>
  <si>
    <t>建设
规模</t>
  </si>
  <si>
    <t>资金规模及来源</t>
  </si>
  <si>
    <t>绩效目标</t>
  </si>
  <si>
    <t>利益联结机制</t>
  </si>
  <si>
    <t>入库时间</t>
  </si>
  <si>
    <t>审批文号</t>
  </si>
  <si>
    <t>项目实施单位</t>
  </si>
  <si>
    <t>项目实施单位负责人</t>
  </si>
  <si>
    <t>项目主管
部门</t>
  </si>
  <si>
    <t>责任人</t>
  </si>
  <si>
    <t>备注</t>
  </si>
  <si>
    <t>合计</t>
  </si>
  <si>
    <t>衔接资金</t>
  </si>
  <si>
    <t>其他涉农
整合资金</t>
  </si>
  <si>
    <t>地方政府
债券资金</t>
  </si>
  <si>
    <t>其他资金</t>
  </si>
  <si>
    <t>小计</t>
  </si>
  <si>
    <t>巩固拓展脱贫攻坚成果和乡村振兴</t>
  </si>
  <si>
    <t>以工
代赈</t>
  </si>
  <si>
    <t>少数
民族
发展</t>
  </si>
  <si>
    <t>欠发达
国有
农场</t>
  </si>
  <si>
    <t>欠发达
国有
林场</t>
  </si>
  <si>
    <t>欠发达
国有
牧场</t>
  </si>
  <si>
    <t>一、产业发展</t>
  </si>
  <si>
    <t>（一）</t>
  </si>
  <si>
    <t>温室大棚建设项目</t>
  </si>
  <si>
    <t>新建温室大棚1345座</t>
  </si>
  <si>
    <t>yc2024001</t>
  </si>
  <si>
    <t>叶城县2024年依提木孔镇温室大棚建设项目</t>
  </si>
  <si>
    <t>产业发展</t>
  </si>
  <si>
    <t>种植业基地</t>
  </si>
  <si>
    <t>新建</t>
  </si>
  <si>
    <t>依提木孔镇12村</t>
  </si>
  <si>
    <t>项目总投资：11625万元。
建设内容：新建50*10米标准温室大棚465座，25万元/座，及附属配套建设。
建设地点：依提木孔镇</t>
  </si>
  <si>
    <t>座</t>
  </si>
  <si>
    <t>依提木孔镇</t>
  </si>
  <si>
    <t>朱辽荣</t>
  </si>
  <si>
    <t>园艺站</t>
  </si>
  <si>
    <t>高华江</t>
  </si>
  <si>
    <t>yc2024047</t>
  </si>
  <si>
    <t>叶城县2024年洛克乡8村示范村乡村建设项目</t>
  </si>
  <si>
    <t>洛克乡8村</t>
  </si>
  <si>
    <t>项目总投资：2000万元                                      
建设内容：新建50*10米标准温室大棚80座，25万元/座，及附属配套建设。
建设地点：洛克乡8村</t>
  </si>
  <si>
    <t>洛克乡</t>
  </si>
  <si>
    <t>张海龙</t>
  </si>
  <si>
    <t>地区级示范村</t>
  </si>
  <si>
    <t>叶城县2024年恰尔巴格镇温室大棚建设项目</t>
  </si>
  <si>
    <t>恰尔巴格镇6村</t>
  </si>
  <si>
    <t>项目总投资：7500万元
建设内容：新建50*10米标准温室大棚300座，25万元/座，及附属配套建设。
建设地点：恰尔巴格镇6村</t>
  </si>
  <si>
    <t>恰尔巴格镇</t>
  </si>
  <si>
    <t>汪进飞</t>
  </si>
  <si>
    <t>叶城县2024年吐古其乡温室大棚建设项目</t>
  </si>
  <si>
    <t>吐古其乡15村</t>
  </si>
  <si>
    <t>项目总投资：5000万元。
建设内容：新建50*10米标准温室大棚200座，25万元/座，及附属配套建设。
建设地点：吐古其乡15村</t>
  </si>
  <si>
    <t>吐古其乡</t>
  </si>
  <si>
    <t>黄林</t>
  </si>
  <si>
    <t>叶城县2024年伯西热克镇温室大棚建设项目</t>
  </si>
  <si>
    <t>伯西热克镇12村、6村、8村</t>
  </si>
  <si>
    <t>项目总投资：5000万元
建设内容：新建50*10米标准温室大棚200座，25万元/座，及附属配套建设。
建设地点：伯西热克镇12村、6村、8村</t>
  </si>
  <si>
    <t>伯西热克镇</t>
  </si>
  <si>
    <t>武进邹</t>
  </si>
  <si>
    <t>叶城县2024年白杨镇温室大棚建设项目</t>
  </si>
  <si>
    <t>白杨镇5村</t>
  </si>
  <si>
    <t>项目总投资：2500万元
建设内容：新建50*10米标温室大棚100座，25万元/座，及附属配套建设。
建设地点：白杨镇5村</t>
  </si>
  <si>
    <t>白杨镇</t>
  </si>
  <si>
    <t>辜永亮</t>
  </si>
  <si>
    <t>（二）</t>
  </si>
  <si>
    <t>防渗渠建设项目</t>
  </si>
  <si>
    <t>yc2024002</t>
  </si>
  <si>
    <t>叶城县2024年阿克塔什镇矩型渠建设项目</t>
  </si>
  <si>
    <t>小型农田水利设施建设</t>
  </si>
  <si>
    <t>阿克塔什镇</t>
  </si>
  <si>
    <t>项目总投资：672万元
建设内容：新建0.3-0.8m³/s矩型渠8公里及附属配套；新建防渗渠1-1.5m³/s矩型渠3.2公里及附属配套。
建设地点：阿克塔什镇</t>
  </si>
  <si>
    <t>公里</t>
  </si>
  <si>
    <t>吕世民</t>
  </si>
  <si>
    <t>农业农村局</t>
  </si>
  <si>
    <t>吐尔孙江·买买提艾力</t>
  </si>
  <si>
    <t>叶城县2024年江格勒斯乡防渗渠建设项目</t>
  </si>
  <si>
    <t>江格勒斯乡兰干（9）村、柯克吉格迪（15）村</t>
  </si>
  <si>
    <t>项目总投资：900万元
建设内容：新建0.3-0.8m³/s防渗渠15公里，60万元/公里，其中巴格艾日克（2）村7.5公里、兰干（9）村4公里、柯克吉格迪（15）村3.5公里。
建设地点：江格勒斯乡巴格艾日克（2）村、兰干（9）村、柯克吉格迪（15）村</t>
  </si>
  <si>
    <t>江格勒斯乡</t>
  </si>
  <si>
    <t>陈传波</t>
  </si>
  <si>
    <t>叶城县2024年恰尔巴格镇防渗渠建设项目</t>
  </si>
  <si>
    <t>恰尔巴格镇10村、11村、12村</t>
  </si>
  <si>
    <t>项目总投资：324万元
建设内容：新建0.2-0.8m³/s防渗渠5.4公里，60万元/公里，其中：3村0.33公里、4村1.2公里、10村1.45公里、11村1.32公里、12村0.73公里、14村0.37公里。
建设地点：恰尔巴格镇10村、11村、12村</t>
  </si>
  <si>
    <t>叶城县2024年伯西热克镇防渗渠建设项目</t>
  </si>
  <si>
    <t>伯西热克镇10村、12村、13村</t>
  </si>
  <si>
    <t>项目总投资：846万元。
建设内容：1、新建0.2-1m³/s10.3公里，60万元/公里，其中：10村1.5公里，12村3.8公里，13村5公里。
2、新建12村1-2m³/s3.8公里，60万元/公里。
建设地点：伯西热克镇10村、12村、13村</t>
  </si>
  <si>
    <t>杨永春</t>
  </si>
  <si>
    <t>叶城县2024年铁提乡防渗渠建设项目</t>
  </si>
  <si>
    <t>铁提乡2村、3村、4村、8村、10村</t>
  </si>
  <si>
    <t>项目总投资：645.6万元
建设内容：新建0.2-0.8m³/s防渗渠10.76公里，60万元/公里，其中：3村5.26公里、4村4公里、8村1.5公里。
建设地点：铁提乡2村、3村、4村、8村、10村</t>
  </si>
  <si>
    <t>铁提乡</t>
  </si>
  <si>
    <t>王东</t>
  </si>
  <si>
    <t>叶城县2024年巴仁乡防渗渠建设项目</t>
  </si>
  <si>
    <t>巴仁乡6村、7村</t>
  </si>
  <si>
    <t>项目总投资：390万元
建设内容：新建0.2-0.8m³/s防渗渠6.5公里，60万元/公里。
建设地点：巴仁乡6村、7村</t>
  </si>
  <si>
    <t>巴仁乡</t>
  </si>
  <si>
    <t>刘江海</t>
  </si>
  <si>
    <t>叶城县2024年萨依巴格乡防渗渠建设项目</t>
  </si>
  <si>
    <t>萨依巴格乡7村</t>
  </si>
  <si>
    <t>项目总投资：510万元
建设内容：新建0.2-1.8m³/s防渗渠8.5公里，60万元/公里。
建设地点：萨依巴格乡7村</t>
  </si>
  <si>
    <t>萨依巴格乡</t>
  </si>
  <si>
    <t>徐念泽</t>
  </si>
  <si>
    <t>叶城县2024年夏合甫乡防渗渠建设项目</t>
  </si>
  <si>
    <t>夏合甫乡4村、5村、6村、10村、11村、13村、16村、18村</t>
  </si>
  <si>
    <t>项目总投资：600万元
建设内容：新建0.2-0.5m³/s防渗渠10公里，60万元/公里，其中：6村2.5公里、10村2.5公里、11村2.5公里、13村2.5公里。
建设地点：夏合甫乡4村、5村、6村、10村、11村、13村、16村、18村</t>
  </si>
  <si>
    <t>夏合甫乡</t>
  </si>
  <si>
    <t>叶人宾</t>
  </si>
  <si>
    <t>叶城县2024年乌夏巴什镇U型渠建设项目</t>
  </si>
  <si>
    <t>乌夏巴什镇14村</t>
  </si>
  <si>
    <t>项目总投资：390万元
建设内容：新建0.2m³/s—1m³/sU型渠6.5公里，60万元/公里。
建设地点：乌夏巴什镇14村</t>
  </si>
  <si>
    <t>乌夏巴什镇</t>
  </si>
  <si>
    <t>王英</t>
  </si>
  <si>
    <t>叶城县2024年依力克其乡防渗渠建设项目</t>
  </si>
  <si>
    <t>依力克其乡5村、13村</t>
  </si>
  <si>
    <t>项目总投资：600万元
建设内容：新建0.2-0.8m³/s防渗渠10公里，60万元/公里，其中：5村5公里、13村5公里。
建设地点：依力克其乡5村、13村</t>
  </si>
  <si>
    <t>依力克其乡</t>
  </si>
  <si>
    <t>张兆海</t>
  </si>
  <si>
    <t>叶城县2024年吐古其乡防渗渠建设项目</t>
  </si>
  <si>
    <t>项目总投资：900万元。
建设内容：新建0.5-1m³/s防渗渠15公里，60万元/公里。
建设地点：吐古其乡</t>
  </si>
  <si>
    <t>叶城县2024年金果镇防渗渠建设项目</t>
  </si>
  <si>
    <t>金果镇1村、2村、4村、5村、6村、7村、8村、10村、11村、12村</t>
  </si>
  <si>
    <t>项目总投资：660万元。
建设内容：新建0.5-0.8m³/s防渗渠11公里，60万元/公里，其中：6村1公里、7村3公里、8村1公里、10村2.6公里、11村3.4公里。
建设地点：金果镇6村、7村、8村、10村、11村</t>
  </si>
  <si>
    <t>金果镇</t>
  </si>
  <si>
    <t>赵振中</t>
  </si>
  <si>
    <t>叶城县2024年依提木孔镇防渗渠建设项目</t>
  </si>
  <si>
    <t>依提木孔镇1-6村</t>
  </si>
  <si>
    <t>项目总投资：600万元。
建设内容：新建0.2-1m³/s防渗渠10公里，60万元/公里。
建设地点：依提木孔镇1-6村</t>
  </si>
  <si>
    <t>叶城县2024年乌吉热克乡防渗渠建设项目</t>
  </si>
  <si>
    <t>乌吉热克乡1村、3村</t>
  </si>
  <si>
    <t>项目总投资：672万元
建设内容：新建0.3-0.8m³/s防渗渠11.2公里，60万元/公里。其中，1村6.7公里，3村4.5公里。
建设地点；乌吉热克乡1村、3村</t>
  </si>
  <si>
    <t>乌吉热克乡</t>
  </si>
  <si>
    <t>黄智</t>
  </si>
  <si>
    <t>叶城县2024年白杨镇防渗渠建设项目</t>
  </si>
  <si>
    <t>白杨镇1村、9村、13村</t>
  </si>
  <si>
    <t>项目总投资：558万元
建设内容：新建0.3-0.8m³/s防渗渠9.3公里，60万元/公里，其中1村5.1公里，9村2.2公里，13村2公里。
建设地点：1村、9村、13村</t>
  </si>
  <si>
    <t>叶城县2024年宗朗乡防渗渠建设项目</t>
  </si>
  <si>
    <t>宗朗乡1村、2村、4村</t>
  </si>
  <si>
    <t>项目资金：600万元
建设内容：新建0.2-0.8m³/s防渗渠10公里,60万元/公里。
建设地点：宗朗乡1村、2村、4村</t>
  </si>
  <si>
    <t>宗朗乡</t>
  </si>
  <si>
    <t>肖敏</t>
  </si>
  <si>
    <t>叶城县2024年恰其库木管理区防渗渠建设项目</t>
  </si>
  <si>
    <t>恰其库木管理区5村</t>
  </si>
  <si>
    <t>项目总投资：390万元
建设内容：新建0.3-0.8m³/s防渗渠6.5公里,60万元/公里。
建设地点：恰其库木管理区5村</t>
  </si>
  <si>
    <t>恰其库木管理区</t>
  </si>
  <si>
    <t>肖祥军</t>
  </si>
  <si>
    <t>叶城县2024年洛克乡防渗渠建设项目</t>
  </si>
  <si>
    <t>洛克乡1村、2村、3村、4村、8村、10村、11村、12村</t>
  </si>
  <si>
    <t>项目总投资：480万元                                     
建设内容：新建0.2-0.8m³/s防渗渠8公里,60万元/公里。
建设地点：洛克乡</t>
  </si>
  <si>
    <t>叶城县2024年柯克亚乡防渗渠建设项目</t>
  </si>
  <si>
    <t>柯克亚乡15村、5村</t>
  </si>
  <si>
    <t>项目总投资：900万元
建设内容：新建0.2-0.8m³/s防渗渠15公里,60万元/公里。
建设地点：柯克亚乡15村、5村</t>
  </si>
  <si>
    <t>柯克亚乡</t>
  </si>
  <si>
    <t>黄顺斌</t>
  </si>
  <si>
    <t>叶城县2024年棋盘乡防渗渠建设项目</t>
  </si>
  <si>
    <t>棋盘乡14村</t>
  </si>
  <si>
    <t>项目总投资：720万元
建设内容：棋盘乡14村新建0.2-0.8m³/s防渗渠12公里,60万元/公里。
建设地点：棋盘乡14村</t>
  </si>
  <si>
    <t>棋盘乡</t>
  </si>
  <si>
    <t>（三）</t>
  </si>
  <si>
    <t>林果提质增效</t>
  </si>
  <si>
    <t>林果提质增效17511.81亩</t>
  </si>
  <si>
    <t>yc2024004</t>
  </si>
  <si>
    <t>叶城县2024年白杨镇核桃高产示范园建设项目</t>
  </si>
  <si>
    <t>项目总投资：56.25万元
建设内容：示范园750亩，每亩补助750元，包含复合肥、尿素、修剪、嫁接等。
建设地点：白杨镇</t>
  </si>
  <si>
    <t>亩</t>
  </si>
  <si>
    <t>核桃产业化发展中心</t>
  </si>
  <si>
    <t>郑斐</t>
  </si>
  <si>
    <t>叶城县2024年夏合甫乡核桃高产示范园建设项目</t>
  </si>
  <si>
    <t>夏合甫乡1村、2村、5村、8村、9村、10村、18村</t>
  </si>
  <si>
    <t>项目总投资：255万元。
建设内容：示范园3400亩，每亩补助750元，包含复合肥、尿素、修剪、嫁接等。其中1村500亩，2村300亩，5村400亩，8村1000亩，9村300亩，10村300亩，18村600亩。</t>
  </si>
  <si>
    <t>叶城县2024年夏合甫乡高标准示范果园建设</t>
  </si>
  <si>
    <t>夏合甫乡园艺社区</t>
  </si>
  <si>
    <t>项目总投资：71.04万元
建设内容：在园艺社区1组建设示范园苹果和香梨示范园各一个。香梨示范园预计面积200亩，配备滴灌预计500元/亩，土地平整1000元/亩，荞化香梨苗株距4*6，28棵/亩，420元/亩，资金38.4万元；苹果示范园170亩，种植黄元帅苹果，配备滴灌预计500元/亩，土地平整1000元/亩，黄元帅苗株距4*6,28棵/亩，420元/亩，资金32.64万元。
建设地点：夏合甫乡园艺社区</t>
  </si>
  <si>
    <t>叶城县2024年恰其库木管理区核桃高产示范园建设项目</t>
  </si>
  <si>
    <t>项目总投资：22.5万元
建设内容：示范园300亩，每亩补助750元，包含复合肥、尿素、修剪、嫁接等。
建设地点：恰其库木管理区</t>
  </si>
  <si>
    <t>叶城县2024年依提木孔镇核桃高产示范园建设项目</t>
  </si>
  <si>
    <t>依提木孔镇8村、9村、12村、13村、14村、16村、17村、19村、20村</t>
  </si>
  <si>
    <t>项目总投资：258.8857万元
建设内容：示范园3451.81亩，每亩补助750元，包含复合肥、尿素、修剪、嫁接等。
建设地点：依提木孔镇8村、9村、12村、13村、14村、16村、17村、19村、20村</t>
  </si>
  <si>
    <t>叶城县2024年铁提乡核桃高产示范园建设项目</t>
  </si>
  <si>
    <t>项目总投资：189.075万元
建设内容：示范园2521亩，每亩补助750元，包含复合肥、尿素、修剪、嫁接等。
建设地点：铁提乡</t>
  </si>
  <si>
    <t>叶城县2024年萨依巴格乡核桃高产示范园建设项目</t>
  </si>
  <si>
    <t>项目总投资：45万元
建设内容：示范园600亩，每亩补助750元，包含复合肥、尿素、修剪、嫁接等。
建设地点：萨依巴格乡</t>
  </si>
  <si>
    <t>叶城县2024年恰尔巴格镇核桃高产示范园建设项目</t>
  </si>
  <si>
    <t>项目总投资：158.4万元
建设内容：1、示范园1252亩，每亩补助750元，包含复合肥、尿素、修剪、嫁接等。
2、桃树嫁接10800株，每株补助50元，投资54万元。西梅嫁接2100株，每株补助50元，投资33.425万元。
建设地点：恰尔巴格镇</t>
  </si>
  <si>
    <t>叶城县2024年乌吉热克乡核桃示范园建设项目</t>
  </si>
  <si>
    <t>项目总投资：93.525万元
建设内容：示范园1247亩，每亩补助750元，包含复合肥、尿素、修剪、嫁接等。
建设地点：乌吉热克乡</t>
  </si>
  <si>
    <t>叶城县2024年吐古其乡核桃示范园建设项目</t>
  </si>
  <si>
    <t>吐古其乡1村、8村、14村</t>
  </si>
  <si>
    <t>项目总投资：146.25万元。
建设内容：示范园1950亩，每亩补助750元，包含复合肥、尿素、修剪、嫁接等，其中1村900亩，8村450亩，14村600亩。
建设地点：吐古其乡1村、8村、14村</t>
  </si>
  <si>
    <t>叶城县2024年江格勒斯乡核桃示范园建设项目</t>
  </si>
  <si>
    <t>江格勒斯乡11村</t>
  </si>
  <si>
    <t>项目总投资：22.5万元
建设内容：示范园300亩，每亩补助750元，包含复合肥、尿素、修剪、嫁接等。
建设地点：江格勒斯乡11村</t>
  </si>
  <si>
    <t>叶城县2024年乌夏巴什镇杏子高产示范园建设项目</t>
  </si>
  <si>
    <t>项目总投资：7.5万元
建设内容：示范园100亩，每亩补助750元，包含复合肥、尿素、修剪、嫁接等。
建设地点：乌夏巴什镇</t>
  </si>
  <si>
    <t>叶城县2024年乌夏巴什镇西梅高产示范园建设项目</t>
  </si>
  <si>
    <t>项目总投资：50.25万元
建设内容：示范园670亩，每亩补助750元，包含复合肥、尿素、修剪、嫁接等。
建设地点：乌夏巴什镇</t>
  </si>
  <si>
    <t>叶城县2024年柯克亚乡核桃嫁接项目</t>
  </si>
  <si>
    <t>柯克亚乡16村</t>
  </si>
  <si>
    <t>项目总投资：12万元
建设内容：1、柯克亚乡15村示范园100亩，每亩补助750元，包含复合肥、尿素、修剪、嫁接等；
2、柯克亚2村嫁接1500株。每株补助30元，资金4.5万元。
建设地点：柯克亚乡2村、15村</t>
  </si>
  <si>
    <t>叶城县2024年萨依巴格乡核桃嫁接项目</t>
  </si>
  <si>
    <t>萨依巴格乡17村</t>
  </si>
  <si>
    <t>总投资：21万元
建设内容：红衣核桃嫁接500亩，共7000株，每株30元。
建设地点：萨依巴格乡17村</t>
  </si>
  <si>
    <t>（四）</t>
  </si>
  <si>
    <t>储存窖建设</t>
  </si>
  <si>
    <t>建设储存窖12座</t>
  </si>
  <si>
    <t>yc2024007</t>
  </si>
  <si>
    <t>叶城县2024年宗朗乡蔬菜储存窖建设项目</t>
  </si>
  <si>
    <t>农产品仓储保险冷链基础设施建设</t>
  </si>
  <si>
    <t>宗朗乡4村</t>
  </si>
  <si>
    <t>项目总投资：40万元
建设内容：新建150㎡蔬菜储存窖2座，20万元/座。
建设地点：宗朗乡4村</t>
  </si>
  <si>
    <t>叶城县2024年巴仁乡红薯窖改造项目</t>
  </si>
  <si>
    <t>巴仁乡5、英阿瓦提村</t>
  </si>
  <si>
    <t>项目总投资：200万元
建设内容：对5村现有的红薯窖进行改造，配备电力温控设施；英阿瓦提村建设1座红薯窖并配备附属设施。
建设地点：巴仁乡5村、英阿瓦提村</t>
  </si>
  <si>
    <t>叶城县2024年江格勒斯乡蔬菜储存窖建设项目</t>
  </si>
  <si>
    <t>江格勒斯乡1村</t>
  </si>
  <si>
    <t>项目总投资：60万元
建设内容：新建200m³黄萝卜储存窖2座，30万元/座。
建设地点：江格勒斯乡1村</t>
  </si>
  <si>
    <t>叶城县2024年乌夏巴什镇马铃薯种薯产业园建设项目</t>
  </si>
  <si>
    <t>项目总投资：380万元
建设内容：建设种薯储存库3座，预冷库2座。
建设地点：乌夏巴什镇</t>
  </si>
  <si>
    <t>叶城县2024年夏合甫乡青贮窖建设项目</t>
  </si>
  <si>
    <t>夏合甫乡16村</t>
  </si>
  <si>
    <t>项目总投资：80万元
建设内容：养牛场配套青贮窖1000m³，及配套附属设施设备。
建设地点：夏合甫乡16村</t>
  </si>
  <si>
    <t>畜牧园区管委会</t>
  </si>
  <si>
    <t>周学鹏</t>
  </si>
  <si>
    <t>（五）</t>
  </si>
  <si>
    <t>休闲农业与乡村旅游</t>
  </si>
  <si>
    <t>yc2024013</t>
  </si>
  <si>
    <t>叶城县2024年夏合甫乡现代农业产业示范建设项目</t>
  </si>
  <si>
    <t>夏合甫乡8村</t>
  </si>
  <si>
    <t>项目总投资：263万元。
建设内容：夏合甫乡8村对100亩水稻田进行碎片化整理，每亩1500元，资金15万元；渠系配套4公里，10万元/公里，资金40万元；引进新品种水稻种植，每亩800元，资金8万元；配套附属设施100万元；虾苗投放10吨，每公斤补贴100元，共计100万元。</t>
  </si>
  <si>
    <t>文旅局</t>
  </si>
  <si>
    <t>章中和</t>
  </si>
  <si>
    <t>yc2024023</t>
  </si>
  <si>
    <t>叶城县2024年柯克亚乡5村重点示范村乡村建设项目</t>
  </si>
  <si>
    <t>乡村建设</t>
  </si>
  <si>
    <t>农村污水治理</t>
  </si>
  <si>
    <t>柯克亚乡5村</t>
  </si>
  <si>
    <t>项目总投资：2347.9万元。
建设内容：1、旅游服务中心及配套设施：1500平方米，资金600万元；
2、停车场1000平方米，资金20万元；
3、餐厅及配套设施200平方米，消防设施，资金120万元；
4、采购垃圾回收车厢8个，资金19万元，1辆垃圾运输车（车体）13万元；
5、农村污水管网建设6公里，化粪池1500m³，检查井及路面修复，配套吸粪车1辆。资金500万元；
6、新建养殖示范综合区及配套设施1500平方米，资金300万元；
7、改造民宿25户，资金300万元；
8、村容村貌及村基础设施巩固提升，资金475.9万元。
建设地点：柯克亚乡5村</t>
  </si>
  <si>
    <t>平方米</t>
  </si>
  <si>
    <t>住建局</t>
  </si>
  <si>
    <t>王华明</t>
  </si>
  <si>
    <t>自治区级示范村</t>
  </si>
  <si>
    <t>叶城县2024年铁提乡休闲农业发展项目</t>
  </si>
  <si>
    <t>铁提乡1村</t>
  </si>
  <si>
    <t>项目总投资：284.5万元
建设内容：1、打造生态采摘园，投入资金31.5万元，其中：种植樱桃50亩、黄桃50亩，50株/亩，35元/株，计划投入资金17.5万元；种植红枸杞25亩、黑枸杞25亩，300株/亩，6元/株，计划投入资金9万元；种植草莓5亩，5000株/亩，2元/株，计划投入资金5万元；
2、为1村乡村旅游建设配套节水滴灌项目（1000亩），其中：新建2000m³蓄水池1座、10000m³沉砂池1座、引水渠1公里、配备附属滴灌配套设施、泵房、电力设施配套，投入资金253万元
建设地点：铁提乡1村</t>
  </si>
  <si>
    <t>通过生态采摘园的打造和旅游文化氛围营造，促进当地乡村旅游业发展，提高群众满意度和幸福感，同时带动周边经济发展，促进叶城县旅游经济向好发展</t>
  </si>
  <si>
    <t>通过实施旅游景区建设项目，可引导当地旅游业与关联行业在共同发展中促进区域经济发展，获取效益，使人民生活水平得到明显的提高</t>
  </si>
  <si>
    <t>yc2024054</t>
  </si>
  <si>
    <t>叶城县西合休乡农村旅游基础设施建设中央财政以工代赈项目</t>
  </si>
  <si>
    <t>西合休乡</t>
  </si>
  <si>
    <t>西合休乡昆仑文化主题旅游基础设施改造800平米及水电、消防等附属配套设施</t>
  </si>
  <si>
    <t>尹建军</t>
  </si>
  <si>
    <t>发改委</t>
  </si>
  <si>
    <t>李萍</t>
  </si>
  <si>
    <t>yc2024016</t>
  </si>
  <si>
    <t>叶城县2024年西合休乡9村十小店铺建设项目</t>
  </si>
  <si>
    <t>西合休乡9村</t>
  </si>
  <si>
    <t>项目总投资：390万元
建设内容：西合休乡9村麻扎240处抵边新村旁边建设十小店铺800平米，配备水、电、暖、消防等配套设施。
建设地点：西合休乡9村</t>
  </si>
  <si>
    <t>叶城县2024年西合休乡博隆3村十小店铺建设项目</t>
  </si>
  <si>
    <t>西合休乡3村</t>
  </si>
  <si>
    <t>项目总投资：600万元
建设内容：西合休乡博隆3村旅游民宿建设1200平方米，配备水、电、暖、消防等配套设施。
建设地点：西合休乡3村</t>
  </si>
  <si>
    <t>叶城县2024年西合休乡2村示范村建设项目</t>
  </si>
  <si>
    <t>西合休乡2村</t>
  </si>
  <si>
    <t>项目总投资：600万元
建设内容：西合休乡西合休村建设店铺1200平方米，，配备水、电、暖、消防等配套设施。
建设地点：西合休乡2村</t>
  </si>
  <si>
    <t>（六）</t>
  </si>
  <si>
    <t>产业附属配套建设</t>
  </si>
  <si>
    <t>叶城县2024年金果镇温室大棚附属配套建设项目</t>
  </si>
  <si>
    <t>金果镇6村、8村、9村、10村</t>
  </si>
  <si>
    <t>项目总投资：378万元                                     
建设内容：1、新建蓄水池4座及附属配套，其中：巴什亚巴格1村新建2座蓄水池及管道铺设，每座300m³，每座投资59万元，投资118万元；杨提赛10村新建蓄水池900m³，其中：300m³1座、600m³1座，投资140万元。
2、变压器3台，投资120万元，其中：6村400KW变压器1台，投资35万元；8村干式变压器1台315kv，投资35万元；9村1台变压器1台600kv，投资50万元。
建设地点：金果镇6村、8村、9村、10村</t>
  </si>
  <si>
    <t>yc2024015</t>
  </si>
  <si>
    <t>叶城县2024年吐古其乡16村核桃晾晒厂建设项目</t>
  </si>
  <si>
    <t>产地初加工和精深加工</t>
  </si>
  <si>
    <t>吐古其乡16村</t>
  </si>
  <si>
    <t>项目总投资：300万元。
建设内容：新建核桃晾晒厂1座，配套水电、消防等附属设施设备。
建设地点：吐古其乡16村</t>
  </si>
  <si>
    <t>受益脱贫户人数≧30人，带动脱贫人口总收入≧3.5万元，可提供就业10人，群众满意度达95%以上。</t>
  </si>
  <si>
    <t>通过吸收就业，带动群众参与产业发展，实现增收</t>
  </si>
  <si>
    <t>（七）</t>
  </si>
  <si>
    <t>农贸市场</t>
  </si>
  <si>
    <t>yc2024017</t>
  </si>
  <si>
    <t>叶城县2024年夏合甫乡4村农贸市场建设项目</t>
  </si>
  <si>
    <t>市场建设和农村物流</t>
  </si>
  <si>
    <t>夏合甫乡4村</t>
  </si>
  <si>
    <t>项目总投资：1530万元。
建设内容：农贸市场改扩建，摊位15000㎡210万元；彩钢棚1万㎡800万元；其他配套附属设施500万；建水冲式公共厕所80平米计20万元。
建设地点：夏合甫乡4村</t>
  </si>
  <si>
    <t>个</t>
  </si>
  <si>
    <t>示范村乡村建设项目涉及4村，受益人数1187人，提高乡村风貌，改善居民生活条件，增加居民收入。</t>
  </si>
  <si>
    <t>快速高效推进乡村振兴战略，促进农村全面进步、农业全面升级、农民全面发展，为实现现代化乡村打好基础。</t>
  </si>
  <si>
    <t>（八）</t>
  </si>
  <si>
    <t>小额贷款贴息</t>
  </si>
  <si>
    <t>yc2024018</t>
  </si>
  <si>
    <t>叶城县2024年小额贷款贴息</t>
  </si>
  <si>
    <t>其他</t>
  </si>
  <si>
    <t>叶城县</t>
  </si>
  <si>
    <t>小额贷款贴息投资1000万元。</t>
  </si>
  <si>
    <t>万元</t>
  </si>
  <si>
    <t>二、就业增收</t>
  </si>
  <si>
    <t>yc2024020</t>
  </si>
  <si>
    <t>叶城县2024年临时性公益岗位补助项目</t>
  </si>
  <si>
    <t>就业项目</t>
  </si>
  <si>
    <t>公益性岗位</t>
  </si>
  <si>
    <t>叶城县各乡镇</t>
  </si>
  <si>
    <t>叶城县开发608个临时性公益岗位，每个公益岗位每月补助1620元，资金1181.952万元。</t>
  </si>
  <si>
    <t>人</t>
  </si>
  <si>
    <t>为608个公益性岗位补助，切实保障公益性岗位的工资性收入</t>
  </si>
  <si>
    <t>巩固补助方式，提高收入。</t>
  </si>
  <si>
    <t>人社局</t>
  </si>
  <si>
    <t>孙锦</t>
  </si>
  <si>
    <t>yc2024021</t>
  </si>
  <si>
    <t>叶城县2024年农村道路管护人员补助</t>
  </si>
  <si>
    <t>农村道路日常养护补助资金项目，为1579个护路员发放补贴，资金1894.8万元。</t>
  </si>
  <si>
    <t>涉及人数1579人，涉及资金小于等于1894.8万元。</t>
  </si>
  <si>
    <t>解决就业，提高工资性收入</t>
  </si>
  <si>
    <t>交通运输局</t>
  </si>
  <si>
    <t>王智斌</t>
  </si>
  <si>
    <t>三、乡村建设行动</t>
  </si>
  <si>
    <t>示范村乡村建设</t>
  </si>
  <si>
    <t>自治区重点示范村2个，地区级示范村26个</t>
  </si>
  <si>
    <t>yc2024022</t>
  </si>
  <si>
    <t>叶城县2024年吐古其乡14村重点示范村乡村建设项目</t>
  </si>
  <si>
    <t>吐古其乡14村</t>
  </si>
  <si>
    <t>项目总投资：1630万元
建设内容：1、铺设排水主管网9公里，修建化粪池、检查井等配套附属设施，资金630万元；2、新建1000平方米厂房1座，配套水、电灯附属设施，资金300万元。4、新建0.2-1流量防渗渠10公里，资金700万元；6、村容村貌整治及基础设施巩固提升，资金100万元。
建设地点：吐古其乡14村</t>
  </si>
  <si>
    <t>户</t>
  </si>
  <si>
    <t>yc2024024</t>
  </si>
  <si>
    <t>叶城县2024年白杨镇3村示范村乡村建设项目</t>
  </si>
  <si>
    <t>白杨镇3村</t>
  </si>
  <si>
    <t>项目总投资：184.8万元
建设内容：1、231户进行污水处理整治修建化粪池检查井及一体化污水处理站等配套设施，8000元/户。
建设地点：白杨镇3村</t>
  </si>
  <si>
    <t>yc2024025</t>
  </si>
  <si>
    <t>叶城县2024年白杨镇10村示范村乡村建设项目</t>
  </si>
  <si>
    <t>白杨镇10村</t>
  </si>
  <si>
    <t>项目总投资：640万元
建设内容：1、10村550户进行污水处理整治修建化粪池检查井及一体化污水处理站等配套设施，8000元/户。
2、村级基础设施提升，资金200万元。
建设地点：白杨镇10村</t>
  </si>
  <si>
    <t>yc2024026</t>
  </si>
  <si>
    <t>叶城县2024年萨依巴格乡10村示范村乡村建设项目</t>
  </si>
  <si>
    <t>萨依巴格乡10村</t>
  </si>
  <si>
    <t>项目总投资：197.6万元
建设内容：新建污水管网主管网10.5公里，配套检查井等附属设施，涉及247户，8000元/户；
建设地点：萨依巴格乡10村</t>
  </si>
  <si>
    <t>yc2024027</t>
  </si>
  <si>
    <t>叶城县2024年萨依巴格乡11村示范村乡村建设项目</t>
  </si>
  <si>
    <t>萨依巴格乡11村</t>
  </si>
  <si>
    <t>项目总投资：186.4万元
建设内容：新建污水管网主管网18公里，配套检查井等附属设施，涉及233户，8000元/户；
建设地点：萨依巴格乡11村</t>
  </si>
  <si>
    <t>yc2024028</t>
  </si>
  <si>
    <t>叶城县2024年伯西热克镇19村示范村乡村建设项目</t>
  </si>
  <si>
    <t>伯西热克镇19村</t>
  </si>
  <si>
    <t>项目总投资：390万元
建设内容：实施村容村貌巩固提升、建设污水管网及天然气入户管网，修建防渗渠等
建设地点：伯西热克镇19村</t>
  </si>
  <si>
    <t>yc2024029</t>
  </si>
  <si>
    <t>叶城县2024年伯西热克镇16村示范村乡村建设项目</t>
  </si>
  <si>
    <t>伯西热克镇16村</t>
  </si>
  <si>
    <t>项目总投资：276.8万元
建设内容：新建污水管网10公里，配套检查井等附属设施，涉及346户，8000元/户；
建设地点：伯西热克镇16村</t>
  </si>
  <si>
    <t>yc2024030</t>
  </si>
  <si>
    <t>叶城县2024年巴仁乡2村示范村乡村建设项目</t>
  </si>
  <si>
    <t>巴仁乡2村</t>
  </si>
  <si>
    <t>项目总投资：515.4万元
建设内容：1、建设6公里污水管网，涉及163户，8000元/户，资金130.4万元；
2、防渗渠5公里,75万元/公里，资金375万元；
3、建设宽4米跨度8米桥梁1座，资金10万元。
建设地点：巴仁乡2村</t>
  </si>
  <si>
    <t>yc2024031</t>
  </si>
  <si>
    <t>叶城县2024年柯克亚乡1村示范村乡村建设项目</t>
  </si>
  <si>
    <t>柯克亚乡1村</t>
  </si>
  <si>
    <t>项目总投资：56万元
建设内容：70户进行污水处理整治修建化粪池检查井及一体化污水处理站等配套设施，管网长度1.6公里，8000元/户。
建设地点：柯克亚乡1村</t>
  </si>
  <si>
    <t>yc2024032</t>
  </si>
  <si>
    <t>叶城县2024年依提木孔镇25村示范村乡村建设项目</t>
  </si>
  <si>
    <t>依提木孔镇25村</t>
  </si>
  <si>
    <t>项目总投资：180万元
建设内容：新建污水管网6.5公里，配套检查井等附属设施，涉及225户，8000元/户0
建设地点：依提木孔镇25村</t>
  </si>
  <si>
    <t>yc2024033</t>
  </si>
  <si>
    <t>叶城县2024年依提木孔镇27村示范村乡村建设项目</t>
  </si>
  <si>
    <t>依提木孔镇27村</t>
  </si>
  <si>
    <t>项目总投资：254万元
建设内容：1、新建污水管网7公里，配套检查井等附属设施，涉及280户，8000元/户，资金224万元；
2、新建防渗渠0.5公里及配套附属设施，资金30万元。
建设地点：依提木孔镇27村</t>
  </si>
  <si>
    <t>yc2024034</t>
  </si>
  <si>
    <t>叶城县2024年铁提乡5村示范村乡村建设项目</t>
  </si>
  <si>
    <t>铁提乡5村</t>
  </si>
  <si>
    <t>项目总投资：132万元
建设内容：新建污水管网8.2公里，配套检查井等附属设施，165户污水管网入户配套设施，8000元/户。
建设地点：铁提乡5村</t>
  </si>
  <si>
    <t>yc2024035</t>
  </si>
  <si>
    <t>叶城县2024年铁提乡6村示范村乡村建设项目</t>
  </si>
  <si>
    <t>铁提乡6村</t>
  </si>
  <si>
    <t>项目总投资：220万元
建设内容：1、新建污水管网11公里，配套检查井等附属设施，涉及275户，8000元/户。
建设地点：铁提乡6村</t>
  </si>
  <si>
    <t>yc2024037</t>
  </si>
  <si>
    <t>叶城县2024年吐古其乡阿克塔什（6）村示范村乡村建设项目</t>
  </si>
  <si>
    <t>吐古其乡6村</t>
  </si>
  <si>
    <t>项目总投资：900万元。                                            
建设内容：新建三格式玻璃钢化粪池，建设发酵池一座及配套粪污分离净化设备，主管网约3.5公里，户管网约4.5公里，新建检查井约315座（201户每户一座，主管网70米一座），修建污水管理站一处100平方；附属配套其他设施设备。涉及201户，8000元/户。
建设地点：吐古其乡6村</t>
  </si>
  <si>
    <t>yc2024038</t>
  </si>
  <si>
    <t>叶城县2024年吐古其乡英托喀依艾格勒（5）村示范村乡村建设项目</t>
  </si>
  <si>
    <t>吐古其乡5村</t>
  </si>
  <si>
    <t>项目总投资：900万元。                                            
建设内容：1、新建三格式玻璃钢化粪池7座，发酵池一座，撒肥车一辆，配套粪污分离净化设备，主管网3.7公里，户官网4.2公里，涉及283户。                                                   
2、新建桥梁1座及其他附属设施3.2公里
建设地点：吐古其乡5村</t>
  </si>
  <si>
    <t>yc2024039</t>
  </si>
  <si>
    <t>叶城县2024年乌吉热克乡2村示范村建设项目</t>
  </si>
  <si>
    <t>农村供水保障设施建设</t>
  </si>
  <si>
    <t>乌吉热克乡2村</t>
  </si>
  <si>
    <t>项目总投资：390万元。
建设内容：新建防渗渠5公里。建设地点:乌吉热克乡2村。渠道设计流量:0.1～0.5m³每秒,渠系建筑物包含水闸、农桥、入户桥等。渠道断面采用预制矩形断面，断面渠道断面尺寸为0.6*0.6和0.8*0.8。
建设地点：乌吉热克乡2村</t>
  </si>
  <si>
    <t>yc2024040</t>
  </si>
  <si>
    <t>叶城县2024年乌吉热克乡14村示范村乡村建设项目</t>
  </si>
  <si>
    <t>乌吉热克乡14村</t>
  </si>
  <si>
    <t>项目总投资：176万元
建设内容：新建5公里污水管网及220户入户设施，配套检查井等附属设施，8000元/户。
建设地点：乌吉热克乡14村</t>
  </si>
  <si>
    <t>yc2024041</t>
  </si>
  <si>
    <t>叶城县2024年宗朗乡清泉1村示范村建设项目</t>
  </si>
  <si>
    <t>清泉（1）村</t>
  </si>
  <si>
    <t>项目资金：96万元
新建6.6公里污水集中管网设施，涉及120户，8000元/户。
建设地点：宗朗乡1村</t>
  </si>
  <si>
    <t>yc2024042</t>
  </si>
  <si>
    <t>叶城县乌夏巴什镇9村示范村乡村建设项目</t>
  </si>
  <si>
    <t>乌夏巴什镇9村</t>
  </si>
  <si>
    <t>项目总投资：338.6万元                                                                                                                                                                                                                                                               建设内容：1、防渗渠总长度4.5km，流量为0.5m³/s-0.7m³/s，投资225万元。2、142户农户铺设排水主管网约3.5公里，新建化粪池7座，配套附属设施及接户管网等，8000元/户，资金113.6万元。
建设地点：乌夏巴什镇9村</t>
  </si>
  <si>
    <t>通过农村生活污水处理工程的建设,实现农村生活污水有序排放,改善农村人居生态环境,提升农村居民生活质量、增强农户节约水资源意识</t>
  </si>
  <si>
    <t>通过组织农民参与示范村建设,提高农民环保意识、改善农村生态环境、提高农业生产效益</t>
  </si>
  <si>
    <t>yc2024043</t>
  </si>
  <si>
    <t>叶城县2024年江格勒斯乡5村示范村建设项目</t>
  </si>
  <si>
    <t>江格勒斯乡5村</t>
  </si>
  <si>
    <t>项目总投资：366.4万元
建设内容：1、铺设污水处理管道11公里，其中主管道管径300mmPE双波纹污水管11公里、对433户进行污水处理整治，8000元/户，小计346.4万元。
2、新建水冲式公厕1座60㎡，小计20万元。
建设地点：江格勒斯乡5村</t>
  </si>
  <si>
    <t>住建局
交通局</t>
  </si>
  <si>
    <t>王华明
王智斌</t>
  </si>
  <si>
    <t>yc2024044</t>
  </si>
  <si>
    <t>叶城县2024年恰其库木管理区2村示范村乡村建设项目</t>
  </si>
  <si>
    <t>恰其库木管理区恰其库木（2）村</t>
  </si>
  <si>
    <t>项目总投资：256万元
建设内容：铺设污水处理管道18公里，配套附属设施及接户管网等。涉及320户，8000元/户。
建设地点：恰其库木管理区恰其库木（2）村</t>
  </si>
  <si>
    <t>yc2024045</t>
  </si>
  <si>
    <t>叶城县2024年依力克其乡16村示范村乡村建设项目</t>
  </si>
  <si>
    <t>依力克其乡16村</t>
  </si>
  <si>
    <t>项目总投资：390万元
建设内容：新建特色产业（西梅、恐龙蛋、桃子、甜玉米等）生产车间1座，占地约8亩，其中：建设1500㎡彩钢房1座，建设1200㎡车间1座，地面硬化2500㎡及附属设施配套。
建设地点：依力克其乡16村</t>
  </si>
  <si>
    <t>工业园区管委会</t>
  </si>
  <si>
    <t>赵刚</t>
  </si>
  <si>
    <t>yc2024046</t>
  </si>
  <si>
    <t>叶城县2024年洛克乡2村示范村乡村建设项目</t>
  </si>
  <si>
    <t>洛克乡2村</t>
  </si>
  <si>
    <t>项目总投资：140万元
建设内容：1、实施节水灌溉500亩，配套主管水管、支管、毛管、蓄水池、泵房、水电路等附属设施，资金60万元；2、道路拓宽2600平方米，配套附属设施，资金30万元；3、低产田改造500亩，资金50万元。
建设地点：洛克乡2村</t>
  </si>
  <si>
    <t>yc2024048</t>
  </si>
  <si>
    <t>叶城县金果镇9村示范村乡村建设项目</t>
  </si>
  <si>
    <t>金果镇9村</t>
  </si>
  <si>
    <t>项目总投资：360万元
建设内容：新建1m³/s防渗渠6公里,每公里60万元。
建设地点：金果镇9村</t>
  </si>
  <si>
    <t>yc2024049</t>
  </si>
  <si>
    <t>叶城县2024年阿克塔什镇5村示范村乡村建设项目</t>
  </si>
  <si>
    <t>农村道路建设（通村路、通户路、小型桥梁等）</t>
  </si>
  <si>
    <t>阿克塔什镇5村</t>
  </si>
  <si>
    <t>项目总投资：200万元
建设内容：对鲜果基地5公里的砂砾路进行改建铺设柏油路，40万元/公里。
建设地点：阿克塔什镇5村</t>
  </si>
  <si>
    <t>叶城县交通运输局</t>
  </si>
  <si>
    <t>粮食安全保障粮库</t>
  </si>
  <si>
    <t>新建粮库7栋，购置连续式多功能粮食烘干塔1套</t>
  </si>
  <si>
    <t>yc2024050</t>
  </si>
  <si>
    <t>叶城县2024年洛克乡粮食安全保障粮库建设项目</t>
  </si>
  <si>
    <t>农村基础设施</t>
  </si>
  <si>
    <t>洛克乡9村</t>
  </si>
  <si>
    <t>项目总投资：1250万元
建设内容：新建0.5万吨粮库2栋，建筑面积850㎡及相应配套附属设施。
建设地点：洛克乡9村</t>
  </si>
  <si>
    <t>叶城县2024年铁提乡粮食安全保障粮库建设项目</t>
  </si>
  <si>
    <t>项目总投资：1250万元
建设内容：新建0.5万吨粮库2栋，建筑面积850㎡及相应配套附属设施。
建设地点：铁提乡</t>
  </si>
  <si>
    <t>叶城县2024年恰其库木管理区粮食安全保障粮库建设项目</t>
  </si>
  <si>
    <t>项目总投资：1250万元
建设内容：新建0.5万吨粮库2栋，建筑面积850㎡及相应配套附属设施。
建设地点：恰其库木管理区</t>
  </si>
  <si>
    <t>叶城县2024年依力克其乡粮食烘干厂建设项目</t>
  </si>
  <si>
    <t>项目总投资：550万元
建设内容：建设日处理300吨粮食烘干厂厂房1座，
建设地点：依力克其乡</t>
  </si>
  <si>
    <t>桥梁建设</t>
  </si>
  <si>
    <t>建设桥梁9座</t>
  </si>
  <si>
    <t>yc2024052</t>
  </si>
  <si>
    <t>叶城县2024年萨依巴格乡桥梁建设项目</t>
  </si>
  <si>
    <t>萨依巴格乡2、3、18村</t>
  </si>
  <si>
    <t>总投资：150万元
建设内容：2村新建1座桥（长16米，宽8米，资金100万元），3村新建建1座桥（长8米，宽4米，资金20万元），18村1组修建1座桥（长12米，宽5米，资金30万元）
建设地点：萨依巴格乡2、3、18村</t>
  </si>
  <si>
    <t xml:space="preserve">改善人居环境提高生活质量 </t>
  </si>
  <si>
    <t>村委会+村民</t>
  </si>
  <si>
    <t>叶城县2024年恰尔巴格镇桥梁建设项目</t>
  </si>
  <si>
    <t>恰尔巴格镇1村</t>
  </si>
  <si>
    <t>总投资：52万元
建设内容：新建桥梁1座（长8米，宽度6米）。
建设地点：恰尔巴格镇1村</t>
  </si>
  <si>
    <t>叶城县2024年金果镇桥梁建设项目</t>
  </si>
  <si>
    <t>金果镇10村</t>
  </si>
  <si>
    <t>项目总投资：200万元。
建设内容：小型桥梁建设5座，每座投资40万元，投资200万元，其中：10村5座。
建设地点：金果镇10村</t>
  </si>
  <si>
    <t>以工代赈</t>
  </si>
  <si>
    <t>yc2024055</t>
  </si>
  <si>
    <t>叶城县喀镇农村交通基础设施改造提升中央预算内以工代赈示范项目</t>
  </si>
  <si>
    <t>基础设施配套</t>
  </si>
  <si>
    <t>喀镇</t>
  </si>
  <si>
    <t>人行道铺设16800平方米及附属设施</t>
  </si>
  <si>
    <t>刘隆勇</t>
  </si>
  <si>
    <t>yc2024056</t>
  </si>
  <si>
    <t>叶城县金果镇农村交通基础设施改造提升中央预算内以工代赈示范项目</t>
  </si>
  <si>
    <t>改造水泥路20000平方米及附属设施</t>
  </si>
  <si>
    <t>yc2024057</t>
  </si>
  <si>
    <t>叶城县依提木孔镇农村交通基础设施改造提升中央预算内以工代赈项目</t>
  </si>
  <si>
    <t>yc2024058</t>
  </si>
  <si>
    <t>叶城县铁提乡农村交通基础设施改造提升中央预算内以工代赈项目</t>
  </si>
  <si>
    <t>改造水泥路27700平方米及附属设施</t>
  </si>
  <si>
    <t>yc2024059</t>
  </si>
  <si>
    <t>叶城县依提木孔镇农牧产业基础设施改造提升中央财政以工代赈项目</t>
  </si>
  <si>
    <t>新建防渗渠4.5公里，（Q=0.2-0.5㎡／s  L=5.5KM ）及配套附属设施</t>
  </si>
  <si>
    <t>yc2024060</t>
  </si>
  <si>
    <t>叶城县阿克塔什镇产业发展配套基础设施建设中央财政以工代赈项目</t>
  </si>
  <si>
    <t>新建蓄水池1个、沉砂池1个及附属配套设施，总容量10万立方米。</t>
  </si>
  <si>
    <t>立方米</t>
  </si>
  <si>
    <t>yc2024061</t>
  </si>
  <si>
    <t>叶城县铁提乡农牧产业基础设施改造提升中央财政以工代赈项目</t>
  </si>
  <si>
    <t>新建防渗渠5.5公里，（Q=0.2-0.5㎡／s  L=5.5KM  ）及配套附属设施</t>
  </si>
  <si>
    <t>yc2024062</t>
  </si>
  <si>
    <t>叶城县巴仁乡农村水利基础设施建设中央财政以工代赈项目</t>
  </si>
  <si>
    <t>新建1-4米钢筋砼盖板明涵2道；66米渠道改造1处，按4米钢筋砼盖板明涵；1-8米钢筋砼空心板小桥2座；1-13米钢筋砼空心板小桥1座及配套附属设施。</t>
  </si>
  <si>
    <t>yc2024063</t>
  </si>
  <si>
    <t>叶城县铁提乡农村水利基础设施建设中央财政以工代赈项目</t>
  </si>
  <si>
    <t>新建防渗渠5.2公里(Q=0.2-0.5㎡／s  L=5.2KM)及配套附属设施。</t>
  </si>
  <si>
    <t>yc2024064</t>
  </si>
  <si>
    <t>叶城县洛克乡农村水利基础设施建设中央财政以工代赈项目</t>
  </si>
  <si>
    <t>新建防渗渠6公里(Q=0.2-0.5㎡／s  L=5.2KM)及配套附属设施</t>
  </si>
  <si>
    <t>yc2024065</t>
  </si>
  <si>
    <t>叶城县白杨镇农村水利基础设施建设中央财政以工代赈项目</t>
  </si>
  <si>
    <t>新建防渗渠6公里(Q=0.2-0.5㎡／s  L=6KM)及配套附属设施。</t>
  </si>
  <si>
    <t>yc2024066</t>
  </si>
  <si>
    <t>叶城县柯克亚乡村容村貌提升改造中央财政以工代赈项目</t>
  </si>
  <si>
    <t>对20户现有群众房屋进行民宿改造</t>
  </si>
  <si>
    <t>yc2024067</t>
  </si>
  <si>
    <t>叶城县柯克亚乡农村水利基础设施建设中央财政以工代赈项目</t>
  </si>
  <si>
    <t>新建300米防洪堤坝及配套附属设施。</t>
  </si>
  <si>
    <t>米</t>
  </si>
  <si>
    <t>yc2024068</t>
  </si>
  <si>
    <t>叶城县巴仁乡农村水利基础设施建设中央财政以工代赈示范项目</t>
  </si>
  <si>
    <t>防渗渠改造6.8公里(Q=0.2-0.5㎡／s  L=6.8KM)及配套附属设施。</t>
  </si>
  <si>
    <t>yc2024069</t>
  </si>
  <si>
    <t>叶城县巴仁乡农村公益性基础设施中央财政以工代赈示范项目</t>
  </si>
  <si>
    <t>自来水管网改造5公里。</t>
  </si>
  <si>
    <t>垃圾焚烧炉及污水处理</t>
  </si>
  <si>
    <t>yc2024086</t>
  </si>
  <si>
    <t>叶城县2024年西合休乡垃圾焚烧处理项目</t>
  </si>
  <si>
    <t>垃圾处理</t>
  </si>
  <si>
    <t>西合休乡1村、2村、7村</t>
  </si>
  <si>
    <t>项目总投资：1200万元。
建设内容：在西合休乡实施垃圾焚烧处理设施3个，配套设施设备。每个占地面积600平方米，厂房300平方米（包含垃圾处理成套设备及其他附属设备），地面硬化300平方米及其他附属设施，其中：2村投资300万元，1村及7村配套光伏设备，每个投资450万元。
建设地点：西合休乡1村、2村、7村</t>
  </si>
  <si>
    <t>yc2024053</t>
  </si>
  <si>
    <t>叶城县2024年夏合甫乡农村污水处理建设项目-污水管网</t>
  </si>
  <si>
    <t>项目总投资：490万元。
建设内容：园艺社区下水道管网一系列配套，污水集中处理点进行维修改造，资金490万元，其中修建三格式化粪池1000m³，资金150万元；新建下水主管网7公里，资金280万元，入户管网1公里，资金15万元；12m³吸污车1台，资金43万元</t>
  </si>
  <si>
    <t>农村供水保障工程</t>
  </si>
  <si>
    <t>yc2024090</t>
  </si>
  <si>
    <t>叶城县2024年洛克乡康开其克（8）村农村供水保障工程</t>
  </si>
  <si>
    <t>洛克乡康开其克（8）村</t>
  </si>
  <si>
    <t>项目总投资：361.41万元
建设内容：更新改造管道39.15公里，均为PE100级。其中DN160的PE管6.782公里，DN110的PE管4.728公里，DN90的PE管5.91公里，压力等级为0.8Mpa；DN75管长7.092公里，DN63管长10.638公里，DN75~DN63的压力等级为1.0Mpa；入户管DN20管长4.0公里，压力等级为1.6Mpa。配套各类附属建筑物69座，其中闸阀井23座，穿渠建筑物10座，穿路建筑物36座。
建设地点：洛克乡8村</t>
  </si>
  <si>
    <t>叶城县农村饮水安全工程建设服务站</t>
  </si>
  <si>
    <t>唐海军</t>
  </si>
  <si>
    <t>水利局</t>
  </si>
  <si>
    <t>李建中</t>
  </si>
  <si>
    <t>yc2024091</t>
  </si>
  <si>
    <t>叶城县2024年洛克乡英艾日克（9）村农村供水保障工程</t>
  </si>
  <si>
    <t>项目总投资：360.07万元
建设内容：更新改造管道40.848公里，均为PE100级。其中DN160的PE管7.292km，DN110的PE管6.644km，DN90的PE管8.305km，压力等级为0.8Mpa；DN75的PE管6.644km，DN63管长7.973公里，DN75-DN63压力等级为1.0Mpa；入户管DN20管长4.0公里，压力等级为1.6Mpa。配套各类附属建筑物64座，其中闸阀井20座，穿渠建筑物10座，穿路建筑物34座。
建设地点：洛克乡9村</t>
  </si>
  <si>
    <t>yc2024095</t>
  </si>
  <si>
    <t>叶城县2024年恰其库木管理区农村供水保障工程</t>
  </si>
  <si>
    <t>项目总投资：2466.95万元
建设内容：需更换及改造管道126.427km，其中DN200PE管9.183km，DN160PE管25.459km，DN110PE管5.448km，DN90PE管23.316km，DN75PE管15.514km，DN63PE管12.978km，DN50PE管24.284km，DN20PE管1.000km。更换及改造管道涉及农户1977户。配套各类附属建筑物278座，其中闸阀井78座，交叉建筑物200座（穿渠建筑物90座，穿路建筑物110座）。拆除恢覆混凝土路面34963m。日供水量为955.78m3/d。
建设地点：恰其库木管理区</t>
  </si>
  <si>
    <t>yc2024096</t>
  </si>
  <si>
    <t>叶城县2024年铁提乡农村供水保障工程</t>
  </si>
  <si>
    <t>项目总投资：2157.01万元
建设内容：需更换及改造管道72.231km，其中DN400PE管8.25km，DN250PE管15.961km，DN200PE管7.561km，DN160PE管15.185km，DN110PE管5.537km，DN90PE管2.422km，DN75PE管1.449km，DN63PE管2.379km，DN50PE管13.487km。更换及改造管道涉及农户1450户。配套各类附属建筑物194座，其中闸阀井77座，交叉建筑物117座（穿渠建筑物15座，穿路建筑物102座）。拆除恢覆混凝土路面18058m。日供水量为1984.92m3/d。
建设地点：铁提乡</t>
  </si>
  <si>
    <t>调整后建设内容</t>
  </si>
  <si>
    <t>调整后建设
规模</t>
  </si>
  <si>
    <t>资金</t>
  </si>
  <si>
    <t>建设规模变化</t>
  </si>
  <si>
    <t>资金变化</t>
  </si>
  <si>
    <t>项目总投资：5000万元。
建设内容：新建50*10米标准温室大棚119座，25万元/座，及附属配套建设。
建设地点：吐古其乡15村</t>
  </si>
  <si>
    <t>项目总投资：5000万元
建设内容：新建50*10米标准温室大棚197座，25万元/座，及附属配套建设。
建设地点：伯西热克镇12村、6村、8村</t>
  </si>
  <si>
    <t>项目总投资：2975万元
建设内容：新建50*10米标准温室大棚119座，25万元/座，及附属配套建设。
建设地点：伯西热克镇12村、6村、8村</t>
  </si>
  <si>
    <t>项目总投资：720万元
建设内容：新建0.2-0.5m³/s矩型渠9.2公里及附属配套；新建0.8-1m³/s矩型渠1公里。
建设地点：阿克塔什镇</t>
  </si>
  <si>
    <t>项目总投资：595万元
建设内容：新建0.3-0.8m3/s防渗渠8.5公里，70万元/公里。
建设地点：江格勒斯乡巴格艾日克（2）村、博斯坦（7）村、兰干（9）村、古勒巴格（10）村、夏勒迪壤（12）村</t>
  </si>
  <si>
    <t>项目总投资：490万元
建设内容：新建0.2-0.8m³/s防渗渠7公里，70万元/公里，其中：2村0.04公里，3村0.3公里、4村1.3公里、10村2.1公里、11村1.1公里、12村0.7公里、14村1.46公里，并配套渠系建筑物。
建设地点：恰尔巴格镇2村、3村、4村、10村、11村、12村、14村</t>
  </si>
  <si>
    <t>项目总投资：995万元。
建设内容：新建0.2-1.0m³/s防渗渠14.15km。
建设地点：1村、10村、12村、13村。</t>
  </si>
  <si>
    <t>项目总投资：350万元
建设内容：新建0.2-0.8m³/s防渗渠5公里,建设宽6米跨度8米桥梁1座，70万元/公里。
建设地点：巴仁乡2村</t>
  </si>
  <si>
    <t>项目总投资：510万元
建设内容：新建0.3-1m³/s防渗渠6.9公里及渠系建筑物附属设施等。
建设地点：河园镇17村</t>
  </si>
  <si>
    <t>项目总投资：770万元。
建设内容：新建0.5-0.8m³/s防渗渠11公里，70万元/公里，其中：6村1公里、7村3公里、8村1公里、10村2.6公里、11村3.4公里、13村。
建设地点：金果镇6村、7村、8村、10村、11村、13村</t>
  </si>
  <si>
    <t>项目总投资：665万元
建设内容：新建0.3-0.8m3/s防渗渠9.71公里。
建设地点：1村、9村、13村</t>
  </si>
  <si>
    <t>项目总投资：385万元
建设内容：新建0.2-0.8m³/s防渗渠5.5公里及其配套设施。
建设地点：恰其库木管理区5村</t>
  </si>
  <si>
    <t>项目总投资：1000万元                                     
建设内容：项目总投资：1000万元                                     
建设内容：新建0.2-0.8m³/s防渗渠14公里。其中：1村1.2公里，2村1.9公里，3村0.7公里，4村3.8公里，8村1.1公里，10村2.1公里，11村2公里，12村1.2公里。
建设地点：洛克乡1村、2村、3村、4村、8村、10村、11村、12村。</t>
  </si>
  <si>
    <t>项目总投资：490万元
建设内容：新建0.2-0.8m³/s防渗渠7公里,70万元/公里。
建设地点：柯克亚乡15村、5村</t>
  </si>
  <si>
    <t>项目总投资：900万元
建设内容：棋盘乡14村新建0.2-0.8m³/s防渗渠12.7公里,70.87万元/公里。
建设地点：棋盘乡14村</t>
  </si>
  <si>
    <t>叶城县2024年巩固拓展脱贫攻坚成果和乡村振兴项目第一批计划</t>
  </si>
  <si>
    <t>填报时间：2023.12.7</t>
  </si>
  <si>
    <t>一</t>
  </si>
  <si>
    <t>温室大棚建设</t>
  </si>
  <si>
    <t>叶城县2024年依提木孔镇12村温室大棚建设项目</t>
  </si>
  <si>
    <t>项目总投资：2500万元。
建设内容：新建温室大棚50000平方米，折合50*10米标准温室大棚100座，25万元/座，及附属配套建设。</t>
  </si>
  <si>
    <t>叶城县2024年依提木孔镇23村温室大棚建设项目</t>
  </si>
  <si>
    <t>依提木孔镇23村</t>
  </si>
  <si>
    <t>yc2024003</t>
  </si>
  <si>
    <t>叶城县2024年依提木孔镇23村设施农业建设项目</t>
  </si>
  <si>
    <t>项目总投资：1750万元。
建设内容：新建温室大棚35000平方米，折合50*10米标准温室大棚70座，25万元/座，及附属配套建设。</t>
  </si>
  <si>
    <t>叶城县2024年依提木孔镇24村温室大棚建设项目</t>
  </si>
  <si>
    <t>依提木孔镇24村</t>
  </si>
  <si>
    <t>项目总投资：2375万元。
建设内容：新建温室大棚47500平方米，折合50*10米标准温室大棚95座，25万元/座，及附属配套建设。</t>
  </si>
  <si>
    <t>yc2024005</t>
  </si>
  <si>
    <t>叶城县2024年依提木孔镇24村设施农业建设项目</t>
  </si>
  <si>
    <t>yc2024006</t>
  </si>
  <si>
    <t>项目总投资：2000万元。
建设内容：新建温室大棚40000平方米，折合50*10米标准温室大棚80座，25万元/座，及附属配套建设。</t>
  </si>
  <si>
    <t>叶城县2024年恰尔巴格镇13村温室大棚建设项目</t>
  </si>
  <si>
    <t>项目总投资：1850万元。
建设内容：新建温室大棚36855平方米，折合50*10米标准温室大棚74座，25万元/座，及附属配套建设。</t>
  </si>
  <si>
    <t>yc2024008</t>
  </si>
  <si>
    <t>叶城县2024年恰尔巴格镇5村温室大棚建设项目</t>
  </si>
  <si>
    <t>项目总投资：1825万元。
建设内容：新建温室大棚36660平方米，折合50*10米标准温室大棚73座，25万元/座，及附属配套建设。</t>
  </si>
  <si>
    <t>yc2024009</t>
  </si>
  <si>
    <t>叶城县2024年恰尔巴格镇7村温室大棚建设项目</t>
  </si>
  <si>
    <t>项目总投资：1850万元。
建设内容：新建温室大棚37050平方米，折合50*10米标准温室大棚74座，25万元/座，及附属配套建设。</t>
  </si>
  <si>
    <t>yc2024010</t>
  </si>
  <si>
    <t>叶城县2024年恰尔巴格镇6村温室大棚建设项目</t>
  </si>
  <si>
    <t>项目总投资：1975万元。
建设内容：新建温室大棚39435平方米，折合50*10米标准温室大棚79座，25万元/座，及附属配套建设。</t>
  </si>
  <si>
    <t>yc2024011</t>
  </si>
  <si>
    <t>叶城县2024年吐古其乡15村温室大棚建设项目</t>
  </si>
  <si>
    <t>项目总投资：1000万元。
建设内容：新建温室大棚20000平方米，折合50*10米标准温室大棚40座，25万元/座，及附属配套建设。</t>
  </si>
  <si>
    <t>yc2024012</t>
  </si>
  <si>
    <t>叶城县2024年吐古其乡12村温室大棚建设项目</t>
  </si>
  <si>
    <t>吐古其乡12村</t>
  </si>
  <si>
    <t>叶城县2024年吐古其乡8村温室大棚建设项目</t>
  </si>
  <si>
    <t>吐古其乡8村</t>
  </si>
  <si>
    <t>项目总投资：2250万元。
建设内容：新建温室大棚45000平方米，折合50*10米标准温室大棚90座，25万元/座，及附属配套建设。</t>
  </si>
  <si>
    <t>yc2024014</t>
  </si>
  <si>
    <t>项目总投资：2975万元。
建设内容：新建温室大棚59500平方米，折合50*10米标准温室大棚119座，25万元/座，及附属配套建设。</t>
  </si>
  <si>
    <t>叶城县2024年伯西热克镇9村温室大棚建设项目</t>
  </si>
  <si>
    <t>伯西热克镇12村</t>
  </si>
  <si>
    <t>项目总投资：2618万元。
建设内容：新建温室大棚52000平方米（折合50*10米标准温室大棚104座）及附属设施。</t>
  </si>
  <si>
    <t>叶城县2024年伯西热克镇12村温室大棚建设项目</t>
  </si>
  <si>
    <t>项目总投资：2378万元。
建设内容：新建温室大棚46500平方米（折合50*10米标准温室大棚91座，智慧大棚2座）及附属设施。</t>
  </si>
  <si>
    <t>防渗渠建设</t>
  </si>
  <si>
    <t>叶城县2024年阿克塔什镇种植业基地配套建设项目</t>
  </si>
  <si>
    <t>项目总投资：720万元
建设内容：新建0.2-0.5m³/s矩型渠9.2公里及附属配套；新建防渗渠0.8-1m³/s矩型渠1公里。
建设地点：阿克塔什镇</t>
  </si>
  <si>
    <t>叶城县2024年巴仁乡种植业基地配套建设项目</t>
  </si>
  <si>
    <t>叶城县2024年白杨镇种植业基地配套建设项目</t>
  </si>
  <si>
    <t>项目总投资：665万元
建设内容：新建0.3-0.8m3/s防渗渠9.6公里。
建设地点：1村、9村、13村</t>
  </si>
  <si>
    <t>叶城县2024年伯西热克镇种植业基地配套建设项目</t>
  </si>
  <si>
    <t>伯西热克镇1村、10村、12村、13村</t>
  </si>
  <si>
    <t>叶城县2024年江格勒斯乡种植业基地配套建设项目</t>
  </si>
  <si>
    <t>项目总投资：805万元
建设内容：新建0.3-0.8m3/s防渗渠11.5公里，70万元/公里。
建设地点：江格勒斯乡巴格艾日克（2）村、兰干（9）村、柯克吉格迪（15）村</t>
  </si>
  <si>
    <t>叶城县2024年金果镇种植业基地配套建设项目</t>
  </si>
  <si>
    <t>金果镇6村、7村、8村、10村、11村、13村</t>
  </si>
  <si>
    <t>叶城县2024年柯克亚乡种植业基地配套建设项目</t>
  </si>
  <si>
    <r>
      <rPr>
        <sz val="12"/>
        <rFont val="宋体"/>
        <charset val="134"/>
      </rPr>
      <t>项目总投资：490万元
建设内容：新建0.2-0.8m</t>
    </r>
    <r>
      <rPr>
        <sz val="12"/>
        <rFont val="汉仪书宋二KW"/>
        <charset val="134"/>
      </rPr>
      <t>³</t>
    </r>
    <r>
      <rPr>
        <sz val="12"/>
        <rFont val="宋体"/>
        <charset val="134"/>
      </rPr>
      <t>/s防渗渠7公里,70万元/公里。
建设地点：柯克亚乡15村、5村</t>
    </r>
  </si>
  <si>
    <t>叶城县2024年洛克乡种植业基地配套建设项目</t>
  </si>
  <si>
    <t>叶城县2024年棋盘乡种植业基地配套建设项目</t>
  </si>
  <si>
    <r>
      <rPr>
        <sz val="12"/>
        <rFont val="宋体"/>
        <charset val="134"/>
      </rPr>
      <t>项目总投资：900万元
建设内容：棋盘乡14村新建0.2-0.8m</t>
    </r>
    <r>
      <rPr>
        <sz val="12"/>
        <rFont val="汉仪书宋二KW"/>
        <charset val="134"/>
      </rPr>
      <t>³</t>
    </r>
    <r>
      <rPr>
        <sz val="12"/>
        <rFont val="宋体"/>
        <charset val="134"/>
      </rPr>
      <t>/s防渗渠12.7公里,70.87万元/公里。
建设地点：棋盘乡14村</t>
    </r>
  </si>
  <si>
    <t>叶城县2024年恰尔巴格镇种植业基地配套建设项目</t>
  </si>
  <si>
    <t>恰尔巴格镇2村、3村、4村、10村、11村、12村、14村</t>
  </si>
  <si>
    <t>叶城县2024年恰其库木管理区种植业基地配套建设项目</t>
  </si>
  <si>
    <t>叶城县2024年萨依巴格乡种植业基地配套建设项目</t>
  </si>
  <si>
    <t>项目总投资：390万元
建设内容：新建0.3-0.8m³/s防渗渠2.5公里及渠系建筑物附属设施等。
建设地点：萨依巴格乡7村</t>
  </si>
  <si>
    <t>叶城县2024年铁提乡种植业基地配套建设项目</t>
  </si>
  <si>
    <t>项目总投资：645.6万元
建设内容：新建0.2-0.8m³/s防渗渠11.21公里，其中：3村5.26公里、4村4公里、8村1.5公里。
建设地点：铁提乡1村、3村、4村、9村</t>
  </si>
  <si>
    <t>叶城县2024年乌吉热克乡种植业基地配套建设项目</t>
  </si>
  <si>
    <t>乌吉热克乡3村，4村，5村，6村，7村，10村，11村，12村</t>
  </si>
  <si>
    <t>项目总投资：1500万元
建设内容：新建0.2-0.8m³/s防渗渠20.28公里防渗渠及配套设施。其中，3村1.6公里，4村4.2公里，5村2.1公里，6村2.6公里，7村2.2公里，10村2.4公里，11村2.28公里，12村2.9公里。
建设地点：乌吉热克乡3村，4村，5村，6村，7村，10村，11村，12村。</t>
  </si>
  <si>
    <t>叶城县2024年乌夏巴什镇种植业基地配套建设项目</t>
  </si>
  <si>
    <t>项目总投资：385万元
建设内容：新建0.2-0.5m³/s防渗渠5.5公里，70万元/公里，并配套水闸、农桥等渠系建筑物。其中14村渠道1.5公里，15村渠道2.6公里，18村渠道1.4公里。
建设地点：乌夏巴什镇14村、15村、18村</t>
  </si>
  <si>
    <t>叶城县2024年夏合甫乡种植业基地配套建设项目</t>
  </si>
  <si>
    <t>夏合甫乡5村、12村、17村</t>
  </si>
  <si>
    <t>项目总投资：600万元
建设内容：新建0.2-0.5m³/s防渗渠10公里，60万元/公里。
建设地点：夏合甫乡5村、12村、17村</t>
  </si>
  <si>
    <t>叶城县2024年依力克其乡种植业基地配套建设项目</t>
  </si>
  <si>
    <t>项目总投资：700万元
建设内容：新建0.2-0.8m³/s防渗渠10公里，70万元/公里，其中：5村5公里、13村5公里。
建设地点：依力克其乡5村、13村</t>
  </si>
  <si>
    <t>叶城县2024年依提木孔镇种植业基地配套建设项目</t>
  </si>
  <si>
    <t>依提木孔镇辖区</t>
  </si>
  <si>
    <t>项目总投资：700万元。
建设内容：新建0.2-1m³/s防渗渠10公里，70万元/公里。
建设地点：依提木孔镇辖区</t>
  </si>
  <si>
    <t>叶城县2024年宗朗乡种植业基地配套建设项目</t>
  </si>
  <si>
    <t>项目资金：700万元
建设内容：新建0.2-0.8m³/s防渗渠10公里,并配套水闸、农桥等渠系建筑物。70万元/公里。
建设地点：宗朗乡1村、2村、3村、4村、5村</t>
  </si>
  <si>
    <t>示范园建设</t>
  </si>
  <si>
    <t>项目总投资：134.1885万元
建设内容：1、示范园686.1亩，每亩补助750元，包含复合肥、尿素、修剪、嫁接等。
2、桃树嫁接13270株，每株补助30元，投资39.81万元。西梅嫁接8192株，每株补助30元，投资24.576万元。核桃嫁接6115株，每株补助30元，投资18.345万元。
建设地点：恰尔巴格镇</t>
  </si>
  <si>
    <t>夏合甫乡1村、2村、5村、8村、10村、14村、18村</t>
  </si>
  <si>
    <t>项目总投资：255万元。
建设内容：示范园3400亩，每亩补助750元，包含复合肥、尿素、修剪、嫁接等。其中1村500亩，2村300亩，5村400亩，8村500亩，10村300亩，14村800亩，18村600亩。</t>
  </si>
  <si>
    <t>依提木孔镇8村、9村、12村、13村、14村、16村、17村、19村、20村、25村</t>
  </si>
  <si>
    <t>项目总投资：273.8858万元
建设内容：示范园3651.81亩，每亩补助750元，包含复合肥、尿素、修剪、嫁接等。
建设地点：依提木孔镇8村、9村、12村、13村、14村、16村、17村、19村、20村、25村</t>
  </si>
  <si>
    <t>总投资：70万元
建设内容：红衣核桃嫁接500亩，共7000株，每株100元。
建设地点：萨依巴格乡17村</t>
  </si>
  <si>
    <t>项目总投资：350万元
建设内容：新建720吨冷藏库，长度24米，宽度15米，高度10米，库温0-5℃。包含钢结构制作安装，库房地面基础，制冷设备，地面保温及配套附属设施。
建设地点：乌夏巴什镇</t>
  </si>
  <si>
    <t>休闲农业建设</t>
  </si>
  <si>
    <t>项目总投资：576.5万元
建设内容：1、打造生态采摘园，投入资金31.5万元，其中：种植樱桃50亩、黄桃50亩，50株/亩，35元/株，计划投入资金17.5万元；种植红枸杞25亩、黑枸杞25亩，300株/亩，6元/株，计划投入资金9万元；种植草莓5亩，5000株/亩，2元/株，计划投入资金5万元；
2、为1村乡村旅游建设配套节水滴灌项目（1000亩），其中：新建5万m³调蓄兼沉砂池1座、引水渠及节制分水站，新建1500亩滴管系统，并配套附属滴灌附属设施、泵房、阀井、变压器等电力设施配套，投入资金545万元
建设地点：铁提乡1村</t>
  </si>
  <si>
    <t>产业附属配套</t>
  </si>
  <si>
    <t>保鲜冷藏库</t>
  </si>
  <si>
    <t>叶城县2024年保鲜冷藏库改造项目</t>
  </si>
  <si>
    <t>项目总投资：154万元
建设内容：夏合甫乡园艺社区15座保鲜库更换冷风机30台，配套电缆线、架子及配件更换。配备电动叉车2台，塑料周转筐1万个。</t>
  </si>
  <si>
    <t/>
  </si>
  <si>
    <t>二</t>
  </si>
  <si>
    <t>项目总投资：200万元
建设内容：对阿克塔什镇5公里的砂砾路进行改建铺设柏油路，40万元/公里。
建设地点：阿克塔什镇5村</t>
  </si>
  <si>
    <t>项目总投资：350万元
建设内容：1、建设5公里污水管网，70万/公里,涉及163户。
建设地点：巴仁乡2村</t>
  </si>
  <si>
    <t>住建局、农业农村局、交通局</t>
  </si>
  <si>
    <t>王华民、吐尔孙江·买买提艾力、王智斌</t>
  </si>
  <si>
    <t>项目总投资：465万元
建设内容：铺设排水主管网约6.6公里，修建化粪池、检查井等配套附属设施。
建设地点：白杨镇3村</t>
  </si>
  <si>
    <t>王华民</t>
  </si>
  <si>
    <t>项目总投资：960万元
建设内容：铺设排水管网约12公里，修建化粪池、检查井等配套附属设施
建设地点：白杨镇10村</t>
  </si>
  <si>
    <t>项目总投资：390万元
建设内容：新建防渗渠1.3公里，农桥9座。对97户农户进行污水处理改造，修建化粪池及其他附属设施。
建设地点：伯西热克镇19村</t>
  </si>
  <si>
    <t>项目总投资：714万元
建设内容：新建污水管网10公里，配套检查井等附属设施，涉及346户。
建设地点：伯西热克镇16村</t>
  </si>
  <si>
    <t>项目总投资：931.5万元
建设内容：铺设排水管网约15公里，修建化粪池、检查井等配套附属设施。
建设地点：江格勒斯乡5村</t>
  </si>
  <si>
    <t>王华民
王智斌</t>
  </si>
  <si>
    <t>项目总投资：420万元
建设内容：新建1m³/s防渗渠6公里,每公里70万元。
建设地点：金果镇9村</t>
  </si>
  <si>
    <r>
      <rPr>
        <sz val="12"/>
        <rFont val="宋体"/>
        <charset val="134"/>
      </rPr>
      <t>项目总投资：2347.9万元，本次安排衔接资金1347.9万元。
建设内容：1、新建旅游基础配套设施1500平方米，资金740万元；
2、采购垃圾回收车厢8个，资金19万元，1辆垃圾运输车（车体）13万元；
3、农村污水管网建设6公里，化粪池1500m</t>
    </r>
    <r>
      <rPr>
        <sz val="12"/>
        <rFont val="汉仪书宋二KW"/>
        <charset val="134"/>
      </rPr>
      <t>³</t>
    </r>
    <r>
      <rPr>
        <sz val="12"/>
        <rFont val="宋体"/>
        <charset val="134"/>
      </rPr>
      <t>，检查井及路面修复，配套吸粪车1辆。资金500万元；
4、新建养殖示范综合区及配套设施1500平方米，资金300万元；
5、改造民宿25户，资金300万元；
6、村容村貌及村基础设施巩固提升，资金475.9万元。</t>
    </r>
  </si>
  <si>
    <t>住建局、文旅局</t>
  </si>
  <si>
    <t>王华民、章中和</t>
  </si>
  <si>
    <t>叶城县2024年洛克乡2村示范村林果体质增效建设项目</t>
  </si>
  <si>
    <t>项目总投资：75万元
建设内容：林果体质增效1000亩，每亩补助750元，包含复合肥、尿素、修剪、嫁接等
建设地点：洛克乡2村</t>
  </si>
  <si>
    <t>项目总投资：1225万元
建设内容：铺设污水处理管道18公里，配套附属设施及接户管网等。
建设地点：恰其库木管理区恰其库木（2）村</t>
  </si>
  <si>
    <t>项目总投资：550万元
建设内容：新建污水管网主管网11公里，配套检查井等附属设施，涉及247户；
建设地点：萨依巴格乡10村</t>
  </si>
  <si>
    <t>项目总投资：455万元
建设内容：新建污水管网主管网6.5公里，配套检查井等附属设施，涉及233户；
建设地点：萨依巴格乡11村</t>
  </si>
  <si>
    <t>项目总投资：350万元
建设内容：铺设排水主管网约5公里，接入现有排水管网检查井，配套附属设施及接户管网7.5公里等，涉及户数约187户。
建设地点：铁提乡5村</t>
  </si>
  <si>
    <t>项目总投资：469万元
建设内容：铺设排水主管网约6.7公里，接入现有排水管网检查井，配套附属设施及接户管网12.4公里等，涉及户数约309户。
建设地点：铁提乡6村</t>
  </si>
  <si>
    <t>项目总投资：2300万元，本次安排衔接资金1300万元。
建设内容：1、新建排水主管网9公里，修建化粪池，并配套检查井及接户管等附属设施；2、新建生产车间6003.58平方米，配套水、电、消防及基础设施提升改造；3、乡村振兴示范村规划编制
建设地点：吐古其乡14村</t>
  </si>
  <si>
    <t>项目总投资：650万元。                                            
建设内容：铺设排水主管网7公里，修建化粪池、检查井等配套附属设施。
建设地点：吐古其乡6村</t>
  </si>
  <si>
    <t>项目总投资：700万元。                                            
建设内容：在吐古其乡5村新建排水主管网9.5公里，新建化粪池，并配套检查井及接户管等附属设施。
建设地点：吐古其乡5村</t>
  </si>
  <si>
    <t>项目总投资：780万元。
建设内容：新建污水管网365户，配套检查井、污水一体化处理设备等附属设施，并对穿越道路、硬化路面及渠道进行恢复。
建设地点：乌吉热克乡2村</t>
  </si>
  <si>
    <t>项目总投资：550万元
建设内容：新建5.4km污水管网及280户入户管网设施，配套检查井、污水一体化处理设备等附属设施，并对穿越道路、硬化路面及渠道进行恢复。
建设地点：乌吉热克乡14村</t>
  </si>
  <si>
    <t>项目总投资：598万元，本次安排资金586万元                                                                                                                                                                                                                                                               建设内容：1、建设3.7公里污水管网，并配套化粪池、检查井等附属设施，涉及142户；
2、新建0.2-0.8m³/s防渗渠4.5公里，并配套水闸、农桥等渠系建筑物。
建设地点：乌夏巴什镇9村</t>
  </si>
  <si>
    <t>住建局、农业农村局</t>
  </si>
  <si>
    <t>王华民、吐尔孙江·买买提艾力</t>
  </si>
  <si>
    <t>项目总投资：460万元
建设内容：新建特色产业（西梅、恐龙蛋、桃子、甜玉米等）生产车间1座，占地约8亩，其中：建设1500㎡彩钢房1座，建设1200㎡车间1座，地面硬化2500㎡及附属设施配套。
建设地点：依力克其乡16村</t>
  </si>
  <si>
    <t>项目总投资：487.5万元
建设内容：新建排水管网7.5公里，配套化粪池等附属配套设施。
建设地点：依提木孔镇25村</t>
  </si>
  <si>
    <t>项目总投资：325万元
建设内容：新建污水管网5公里，配套化粪池及附属配套设施。
建设地点：依提木孔镇27村</t>
  </si>
  <si>
    <t>项目资金：360万元
建设内容：新建污水管网5.2公里，配套检查井等附属设施，涉及120户。
建设地点：宗朗乡1村</t>
  </si>
  <si>
    <t>yc2024094</t>
  </si>
  <si>
    <t>叶城县喀镇农村交通基础设施改造提升中央预算内以工代赈项目</t>
  </si>
  <si>
    <t>乡村建设行动</t>
  </si>
  <si>
    <t>喀格勒克镇</t>
  </si>
  <si>
    <t>叶城县金果镇农村交通基础设施改造提升中央预算内以工代赈项目</t>
  </si>
  <si>
    <t>依提木孔镇19村、17村、16村、15村、14村</t>
  </si>
  <si>
    <t>墙面真石漆14000平方米；新建供水管网3公里，蓄水池3个，配套相关设施设备；新建绿化带1公里，零星硬化500平方米。</t>
  </si>
  <si>
    <t>yc2024097</t>
  </si>
  <si>
    <t>叶城县宗朗乡农牧产业基础设施改造提升2024年中央财政以工代赈项目</t>
  </si>
  <si>
    <t>新建防渗渠3公里，（Q=0.2-0.5㎡／s  L=3KM  ）、地面硬化11850㎡及配套附属设施</t>
  </si>
  <si>
    <t>yc2024098</t>
  </si>
  <si>
    <t>叶城县金果镇喀格勒克镇村容村貌提升2024年中央财政以工代赈项目</t>
  </si>
  <si>
    <t>金果镇、喀格勒克镇</t>
  </si>
  <si>
    <t>村容村貌提升6公里。</t>
  </si>
  <si>
    <t>赵振中、刘隆勇</t>
  </si>
  <si>
    <t>yc2024099</t>
  </si>
  <si>
    <t>叶城县阿克塔什镇村容村貌提升2024年中央财政以工代赈项目</t>
  </si>
  <si>
    <t>拓宽、硬化乡村道路30000平方米及配套附属设施。</t>
  </si>
  <si>
    <t>yc2024100</t>
  </si>
  <si>
    <t>叶城县铁提乡农牧产业基础设施改造提升2024年中央财政以工代赈项目</t>
  </si>
  <si>
    <t>新建防渗渠5.5公里（Q=0.2-0.5㎡／s L=5.5KM）及配套附属设施</t>
  </si>
  <si>
    <t>yc2024101</t>
  </si>
  <si>
    <t>叶城县依力克其乡村组道路建设2024年中央财政以工代赈项目</t>
  </si>
  <si>
    <t>路面硬化26950平方米及配套附属设施。</t>
  </si>
  <si>
    <t>yc2024102</t>
  </si>
  <si>
    <t>叶城县夏合甫乡农村水利基础设施建设2024年中央财政以工代赈项目</t>
  </si>
  <si>
    <t>新建防渗渠5公里(Q=0.2-0.5㎡／s  L=6KM)及配套附属设施。</t>
  </si>
  <si>
    <t>yc2024103</t>
  </si>
  <si>
    <t>新建防渗渠6公里(Q=0.2-0.5㎡／s  L=5.2KM)及配套附属设施。</t>
  </si>
  <si>
    <t>yc2024104</t>
  </si>
  <si>
    <t>叶城县白杨镇农村水利基础设施建设2024年中央财政以工代赈项目</t>
  </si>
  <si>
    <t>新建防渗渠5公里(Q=0.2-0.5㎡／s  L=5KM)及配套附属设施。</t>
  </si>
  <si>
    <t>yc2024105</t>
  </si>
  <si>
    <t>叶城县柯克亚乡村容村貌提升改造2024年中央财政以工代赈项目</t>
  </si>
  <si>
    <t>修建长2公里，宽5米环形硬化路。</t>
  </si>
  <si>
    <t>yc2024106</t>
  </si>
  <si>
    <t>叶城县吐古其乡村组道路提升改造建设2024年中央财政以工代赈项目</t>
  </si>
  <si>
    <t>村组巷道改造6公里及配套附属工程。</t>
  </si>
  <si>
    <t>三</t>
  </si>
  <si>
    <t>其他项目</t>
  </si>
  <si>
    <t>yc2024119</t>
  </si>
  <si>
    <t>叶城县2024年低氟边销茶项目</t>
  </si>
  <si>
    <t>茶</t>
  </si>
  <si>
    <t>项目总投资：69.5万元
项目建设内容：为全县9931户监测户，发放饮用低氟茶，2公斤/户，35元/公斤
项目建设地点：叶城县</t>
  </si>
  <si>
    <t>统战部</t>
  </si>
  <si>
    <t>王俊</t>
  </si>
  <si>
    <t>叶城县2024年巩固拓展脱贫攻坚成果同乡村振兴有效衔接结余资金（第一批）项目计划表</t>
  </si>
  <si>
    <t>填报单位（盖章）：叶城县农业农村局</t>
  </si>
  <si>
    <t>填报时间：2024.8.23</t>
  </si>
  <si>
    <t>项目计划投资</t>
  </si>
  <si>
    <t>本次安排资金规模及来源</t>
  </si>
  <si>
    <t>巩固拓展脱贫攻坚成果和乡村振兴-中央</t>
  </si>
  <si>
    <t>巩固拓展脱贫攻坚成果和乡村振兴-自治区</t>
  </si>
  <si>
    <t>yc2024137</t>
  </si>
  <si>
    <t>叶城县2024年林果业整形修剪补助项目</t>
  </si>
  <si>
    <t>高质量庭院经济</t>
  </si>
  <si>
    <t>江格勒斯乡、洛克乡、恰尔巴格镇、巴仁乡、吐古其乡、河园镇、恰其库木管理区、伯西热克镇、乌吉热克乡、依提木孔镇、白杨镇、夏合甫乡、依力克其乡、铁提乡</t>
  </si>
  <si>
    <t>项目投资246.3776万元
建设内容：林果业整形修剪补助30797.2亩，每亩80元，其中：江格勒斯乡3463亩、洛克乡1587.2亩、恰尔巴格镇2215亩、巴仁乡1365亩、吐古其乡2400亩、河园镇2200亩、恰其库木管理区1350亩、伯西热克镇2100亩、乌吉热克乡3217亩、依提木孔镇2300亩、白杨镇2200亩、夏合甫乡2200亩、依力克其乡2200亩、铁提乡2000亩。</t>
  </si>
  <si>
    <t>陈传波、张海龙、汪进飞、曾恭勤、黄林、徐念泽、肖详军、武进邹、李晓倩、朱辽荣、王雪强、王友川、张兆海、王东</t>
  </si>
  <si>
    <t>晁岱荣</t>
  </si>
  <si>
    <t>叶城县2024年林果业疏密改造补助项目</t>
  </si>
  <si>
    <t>铁提乡、乌吉热克乡、依提木孔镇、河园镇、恰尔巴格镇、夏合甫乡、伯西热克镇、洛克乡</t>
  </si>
  <si>
    <t>项目投资200.1444万元
建设内容：林果业疏密改造补助5003.61亩，每亩400元，其中：铁提乡923.5亩、乌吉热克乡1329.2亩、依提木孔镇520.3亩、河园镇258.11亩、恰尔巴格镇251.1亩、夏合甫乡197.7亩、伯西热克镇768.2亩、洛克乡755.5亩。</t>
  </si>
  <si>
    <t>王东、李晓倩、朱辽荣、徐念泽、汪进飞、王友川、武进邹、张海龙</t>
  </si>
  <si>
    <t>到户</t>
  </si>
  <si>
    <t>叶城县2024年乌夏巴什镇6村种植业基地配套建设项目</t>
  </si>
  <si>
    <t>乌夏巴什镇6村</t>
  </si>
  <si>
    <t>项目投资355万元，本次安排资金264万元。
建设内容：修建0.2-0.8m³/s流量防渗渠4公里，及配套设施。
建设地点：乌夏巴什镇6村</t>
  </si>
  <si>
    <t>唐俊</t>
  </si>
  <si>
    <t>县级资金安排91万元</t>
  </si>
  <si>
    <t>叶城县2024年洛克乡林粮间作节水设施配套项目</t>
  </si>
  <si>
    <t>洛克乡5村</t>
  </si>
  <si>
    <t>项目总投资285万元。
项目建设内容：林粮间作节水设施配套1587.2亩，配套沉砂池、泵房及电力设施等。</t>
  </si>
  <si>
    <t>叶城县2024年巴仁乡林粮间作节水设施配套项目</t>
  </si>
  <si>
    <t>巴仁乡5村、7村、9村</t>
  </si>
  <si>
    <t>项目总投资243万元。
项目建设内容：林粮间作节水设施配套1350亩，配套沉砂池、泵房及电力设施等，其中5村500亩、7村和9村850亩。</t>
  </si>
  <si>
    <t>曾恭勤</t>
  </si>
  <si>
    <t>叶城县2024年伯西热克镇林粮间作节水设施配套项目</t>
  </si>
  <si>
    <t>伯西热克镇9村、10村、7村</t>
  </si>
  <si>
    <t>项目总投资347万元。
项目建设内容：林粮间作节水设施配套1930亩，配套沉砂池、泵房及电力设施等，其中9村和10村730亩、7村1200亩。</t>
  </si>
  <si>
    <t>叶城县2024年恰尔巴格镇林粮间作节水设施配套项目</t>
  </si>
  <si>
    <t>恰尔巴格镇2村、6村、9村</t>
  </si>
  <si>
    <t>项目总投资395万元。
项目建设内容：林粮间作节水设施配套2215亩，配套沉砂池、泵房及电力设施等，其中2村1150亩、6村600亩、9村465亩。</t>
  </si>
  <si>
    <t>叶城县2024年白杨镇林粮间作节水设施配套项目</t>
  </si>
  <si>
    <t>白杨镇3村、10村、12村、13村</t>
  </si>
  <si>
    <t>项目总投资344.03万元。
项目建设内容：林粮间作节水设施配套1972.44亩，配套沉砂池、泵房及电力设施等。</t>
  </si>
  <si>
    <t>王雪强</t>
  </si>
  <si>
    <t>叶城县2024年依提木孔镇林粮间作节水设施配套项目</t>
  </si>
  <si>
    <t>依提木孔镇19村、21村、23村</t>
  </si>
  <si>
    <t>项目总投资398万元。
项目建设内容：林粮间作节水设施配套2300亩，配套沉砂池、泵房及电力设施等。</t>
  </si>
  <si>
    <t>叶城县2024年河园镇林粮间作节水设施配套项目</t>
  </si>
  <si>
    <t>河园镇7村、9村、10村、11村、12村、16村</t>
  </si>
  <si>
    <t>项目总投资396万元。
项目建设内容：林粮间作节水设施配套2200亩，配套沉砂池、泵房及电力设施等。</t>
  </si>
  <si>
    <t>河园镇</t>
  </si>
  <si>
    <t>叶城县2024年夏合甫乡林粮间作节水设施配套项目</t>
  </si>
  <si>
    <t>夏合甫乡7村、8村</t>
  </si>
  <si>
    <t>王友川</t>
  </si>
  <si>
    <t>叶城县2024年依力克其乡林粮间作节水设施配套项目</t>
  </si>
  <si>
    <t>依力克其乡13村</t>
  </si>
  <si>
    <t>叶城县2024年夏合甫乡园艺社区农场资金项目</t>
  </si>
  <si>
    <t>项目总投资40.7万元，本次安排资金37.364万元。
建设内容：用于夏合甫乡园艺社区保鲜冷藏库库顶改造提升、下水管道修复等其他附属设施改造提升。</t>
  </si>
  <si>
    <t>处</t>
  </si>
  <si>
    <t>农场结余专项</t>
  </si>
  <si>
    <t>叶城县2024年巩固拓展脱贫攻坚成果同乡村振兴有效衔接结余资金（第一批）项目资金来源及分配表</t>
  </si>
  <si>
    <t>单位</t>
  </si>
  <si>
    <t>项目及资金来源</t>
  </si>
  <si>
    <t>拟整合资金文号</t>
  </si>
  <si>
    <t>资金来源</t>
  </si>
  <si>
    <t>结余资金
（万元）</t>
  </si>
  <si>
    <t>叶城县2024年夏合甫乡园艺社区保鲜冷藏库改造提升项目</t>
  </si>
  <si>
    <t>差额</t>
  </si>
  <si>
    <t>项目</t>
  </si>
  <si>
    <t>自治区</t>
  </si>
  <si>
    <t>中央</t>
  </si>
  <si>
    <t>叶城县2024年巴仁乡红薯种薯保存库建设项目</t>
  </si>
  <si>
    <t>叶城县2024年巴仁乡种植业基地配套（二期）建设项目</t>
  </si>
  <si>
    <t>叶城县2024年河园镇核桃高产示范园建设项目</t>
  </si>
  <si>
    <t>叶城县2024年河园镇10村示范村乡村建设项目</t>
  </si>
  <si>
    <t>叶城县2024年河园镇11村示范村乡村建设项目</t>
  </si>
  <si>
    <t>叶城县2024年河园镇桥梁建设项目</t>
  </si>
  <si>
    <t>叶城县2024年洛克乡2村示范村林果提质增效建设项目</t>
  </si>
  <si>
    <t>叶城县洛克乡2024年土地碎片化整理项目</t>
  </si>
  <si>
    <t>喀地财振【2023】10号</t>
  </si>
  <si>
    <t>叶城县2024年铁提乡农业产业发展项目</t>
  </si>
  <si>
    <t>叶城县2024年吐古其乡土地碎片化整理项目</t>
  </si>
  <si>
    <t>喀地财振【2023】11号</t>
  </si>
  <si>
    <t>喀地财振【2024】2号</t>
  </si>
  <si>
    <t>叶城县2024年引进良种母牛补助项目</t>
  </si>
  <si>
    <t>叶城县2024年引进良种母羊补助项目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</si>
</sst>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Red]\-#,##0.00\ "/>
  </numFmts>
  <fonts count="46">
    <font>
      <sz val="11"/>
      <color theme="1"/>
      <name val="Tahoma"/>
      <charset val="134"/>
    </font>
    <font>
      <b/>
      <sz val="18"/>
      <name val="宋体"/>
      <charset val="134"/>
      <scheme val="minor"/>
    </font>
    <font>
      <b/>
      <sz val="10"/>
      <name val="宋体"/>
      <charset val="134"/>
      <scheme val="minor"/>
    </font>
    <font>
      <sz val="10"/>
      <name val="宋体"/>
      <charset val="134"/>
      <scheme val="minor"/>
    </font>
    <font>
      <sz val="10"/>
      <color rgb="FFFF0000"/>
      <name val="宋体"/>
      <charset val="134"/>
      <scheme val="minor"/>
    </font>
    <font>
      <sz val="11"/>
      <name val="宋体"/>
      <charset val="134"/>
      <scheme val="minor"/>
    </font>
    <font>
      <sz val="12"/>
      <name val="宋体"/>
      <charset val="134"/>
      <scheme val="minor"/>
    </font>
    <font>
      <b/>
      <sz val="16"/>
      <name val="黑体"/>
      <charset val="134"/>
    </font>
    <font>
      <b/>
      <sz val="16"/>
      <name val="宋体"/>
      <charset val="134"/>
    </font>
    <font>
      <sz val="16"/>
      <name val="宋体"/>
      <charset val="134"/>
    </font>
    <font>
      <sz val="11"/>
      <name val="Tahoma"/>
      <charset val="134"/>
    </font>
    <font>
      <sz val="28"/>
      <name val="方正小标宋_GBK"/>
      <charset val="134"/>
    </font>
    <font>
      <b/>
      <sz val="12"/>
      <name val="宋体"/>
      <charset val="134"/>
      <scheme val="minor"/>
    </font>
    <font>
      <b/>
      <sz val="12"/>
      <name val="黑体"/>
      <charset val="134"/>
    </font>
    <font>
      <b/>
      <sz val="14"/>
      <name val="宋体"/>
      <charset val="134"/>
    </font>
    <font>
      <sz val="12"/>
      <name val="宋体"/>
      <charset val="134"/>
    </font>
    <font>
      <b/>
      <sz val="12"/>
      <name val="宋体"/>
      <charset val="134"/>
    </font>
    <font>
      <sz val="24"/>
      <name val="方正小标宋_GBK"/>
      <charset val="134"/>
    </font>
    <font>
      <sz val="12"/>
      <color rgb="FFFF0000"/>
      <name val="宋体"/>
      <charset val="134"/>
    </font>
    <font>
      <sz val="12"/>
      <name val="黑体"/>
      <charset val="134"/>
    </font>
    <font>
      <sz val="12"/>
      <name val="宋体"/>
      <charset val="134"/>
      <scheme val="major"/>
    </font>
    <font>
      <sz val="12"/>
      <color rgb="FFFF0000"/>
      <name val="宋体"/>
      <charset val="134"/>
      <scheme val="minor"/>
    </font>
    <font>
      <sz val="12"/>
      <name val="宋体"/>
      <charset val="0"/>
    </font>
    <font>
      <sz val="11"/>
      <name val="宋体"/>
      <charset val="134"/>
    </font>
    <font>
      <b/>
      <sz val="14"/>
      <name val="宋体"/>
      <charset val="134"/>
      <scheme val="minor"/>
    </font>
    <font>
      <sz val="11"/>
      <color rgb="FFFF0000"/>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2"/>
      <name val="汉仪书宋二KW"/>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6" fillId="0" borderId="0" applyFont="0" applyFill="0" applyBorder="0" applyAlignment="0" applyProtection="0">
      <alignment vertical="center"/>
    </xf>
    <xf numFmtId="0" fontId="30" fillId="6" borderId="0" applyNumberFormat="0" applyBorder="0" applyAlignment="0" applyProtection="0">
      <alignment vertical="center"/>
    </xf>
    <xf numFmtId="0" fontId="32" fillId="8" borderId="1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0" fillId="4" borderId="0" applyNumberFormat="0" applyBorder="0" applyAlignment="0" applyProtection="0">
      <alignment vertical="center"/>
    </xf>
    <xf numFmtId="0" fontId="31" fillId="7" borderId="0" applyNumberFormat="0" applyBorder="0" applyAlignment="0" applyProtection="0">
      <alignment vertical="center"/>
    </xf>
    <xf numFmtId="43" fontId="26" fillId="0" borderId="0" applyFont="0" applyFill="0" applyBorder="0" applyAlignment="0" applyProtection="0">
      <alignment vertical="center"/>
    </xf>
    <xf numFmtId="0" fontId="33" fillId="10" borderId="0" applyNumberFormat="0" applyBorder="0" applyAlignment="0" applyProtection="0">
      <alignment vertical="center"/>
    </xf>
    <xf numFmtId="0" fontId="35" fillId="0" borderId="0" applyNumberFormat="0" applyFill="0" applyBorder="0" applyAlignment="0" applyProtection="0">
      <alignment vertical="center"/>
    </xf>
    <xf numFmtId="9" fontId="26" fillId="0" borderId="0" applyFont="0" applyFill="0" applyBorder="0" applyAlignment="0" applyProtection="0">
      <alignment vertical="center"/>
    </xf>
    <xf numFmtId="0" fontId="36" fillId="0" borderId="0" applyNumberFormat="0" applyFill="0" applyBorder="0" applyAlignment="0" applyProtection="0">
      <alignment vertical="center"/>
    </xf>
    <xf numFmtId="0" fontId="26" fillId="11" borderId="13" applyNumberFormat="0" applyFont="0" applyAlignment="0" applyProtection="0">
      <alignment vertical="center"/>
    </xf>
    <xf numFmtId="0" fontId="33" fillId="13" borderId="0" applyNumberFormat="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10" applyNumberFormat="0" applyFill="0" applyAlignment="0" applyProtection="0">
      <alignment vertical="center"/>
    </xf>
    <xf numFmtId="0" fontId="27" fillId="0" borderId="10" applyNumberFormat="0" applyFill="0" applyAlignment="0" applyProtection="0">
      <alignment vertical="center"/>
    </xf>
    <xf numFmtId="0" fontId="33" fillId="15" borderId="0" applyNumberFormat="0" applyBorder="0" applyAlignment="0" applyProtection="0">
      <alignment vertical="center"/>
    </xf>
    <xf numFmtId="0" fontId="34" fillId="0" borderId="12" applyNumberFormat="0" applyFill="0" applyAlignment="0" applyProtection="0">
      <alignment vertical="center"/>
    </xf>
    <xf numFmtId="0" fontId="33" fillId="17" borderId="0" applyNumberFormat="0" applyBorder="0" applyAlignment="0" applyProtection="0">
      <alignment vertical="center"/>
    </xf>
    <xf numFmtId="0" fontId="39" fillId="18" borderId="14" applyNumberFormat="0" applyAlignment="0" applyProtection="0">
      <alignment vertical="center"/>
    </xf>
    <xf numFmtId="0" fontId="40" fillId="18" borderId="11" applyNumberFormat="0" applyAlignment="0" applyProtection="0">
      <alignment vertical="center"/>
    </xf>
    <xf numFmtId="0" fontId="41" fillId="19" borderId="15" applyNumberFormat="0" applyAlignment="0" applyProtection="0">
      <alignment vertical="center"/>
    </xf>
    <xf numFmtId="0" fontId="30" fillId="21" borderId="0" applyNumberFormat="0" applyBorder="0" applyAlignment="0" applyProtection="0">
      <alignment vertical="center"/>
    </xf>
    <xf numFmtId="0" fontId="33" fillId="22" borderId="0" applyNumberFormat="0" applyBorder="0" applyAlignment="0" applyProtection="0">
      <alignment vertical="center"/>
    </xf>
    <xf numFmtId="0" fontId="42" fillId="0" borderId="16" applyNumberFormat="0" applyFill="0" applyAlignment="0" applyProtection="0">
      <alignment vertical="center"/>
    </xf>
    <xf numFmtId="0" fontId="44" fillId="0" borderId="17" applyNumberFormat="0" applyFill="0" applyAlignment="0" applyProtection="0">
      <alignment vertical="center"/>
    </xf>
    <xf numFmtId="0" fontId="43" fillId="23" borderId="0" applyNumberFormat="0" applyBorder="0" applyAlignment="0" applyProtection="0">
      <alignment vertical="center"/>
    </xf>
    <xf numFmtId="0" fontId="38" fillId="14" borderId="0" applyNumberFormat="0" applyBorder="0" applyAlignment="0" applyProtection="0">
      <alignment vertical="center"/>
    </xf>
    <xf numFmtId="0" fontId="30" fillId="5" borderId="0" applyNumberFormat="0" applyBorder="0" applyAlignment="0" applyProtection="0">
      <alignment vertical="center"/>
    </xf>
    <xf numFmtId="0" fontId="33" fillId="24"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5" borderId="0" applyNumberFormat="0" applyBorder="0" applyAlignment="0" applyProtection="0">
      <alignment vertical="center"/>
    </xf>
    <xf numFmtId="0" fontId="30" fillId="12" borderId="0" applyNumberFormat="0" applyBorder="0" applyAlignment="0" applyProtection="0">
      <alignment vertical="center"/>
    </xf>
    <xf numFmtId="0" fontId="33" fillId="29" borderId="0" applyNumberFormat="0" applyBorder="0" applyAlignment="0" applyProtection="0">
      <alignment vertical="center"/>
    </xf>
    <xf numFmtId="0" fontId="33" fillId="31" borderId="0" applyNumberFormat="0" applyBorder="0" applyAlignment="0" applyProtection="0">
      <alignment vertical="center"/>
    </xf>
    <xf numFmtId="0" fontId="30" fillId="20" borderId="0" applyNumberFormat="0" applyBorder="0" applyAlignment="0" applyProtection="0">
      <alignment vertical="center"/>
    </xf>
    <xf numFmtId="0" fontId="30" fillId="33" borderId="0" applyNumberFormat="0" applyBorder="0" applyAlignment="0" applyProtection="0">
      <alignment vertical="center"/>
    </xf>
    <xf numFmtId="0" fontId="33" fillId="28" borderId="0" applyNumberFormat="0" applyBorder="0" applyAlignment="0" applyProtection="0">
      <alignment vertical="center"/>
    </xf>
    <xf numFmtId="0" fontId="30" fillId="3" borderId="0" applyNumberFormat="0" applyBorder="0" applyAlignment="0" applyProtection="0">
      <alignment vertical="center"/>
    </xf>
    <xf numFmtId="0" fontId="33" fillId="9" borderId="0" applyNumberFormat="0" applyBorder="0" applyAlignment="0" applyProtection="0">
      <alignment vertical="center"/>
    </xf>
    <xf numFmtId="0" fontId="33" fillId="30" borderId="0" applyNumberFormat="0" applyBorder="0" applyAlignment="0" applyProtection="0">
      <alignment vertical="center"/>
    </xf>
    <xf numFmtId="0" fontId="30" fillId="32" borderId="0" applyNumberFormat="0" applyBorder="0" applyAlignment="0" applyProtection="0">
      <alignment vertical="center"/>
    </xf>
    <xf numFmtId="0" fontId="33" fillId="16" borderId="0" applyNumberFormat="0" applyBorder="0" applyAlignment="0" applyProtection="0">
      <alignment vertical="center"/>
    </xf>
    <xf numFmtId="0" fontId="26" fillId="0" borderId="0">
      <alignment vertical="center"/>
    </xf>
  </cellStyleXfs>
  <cellXfs count="123">
    <xf numFmtId="0" fontId="0" fillId="0" borderId="0" xfId="0"/>
    <xf numFmtId="0" fontId="1" fillId="0" borderId="0" xfId="0" applyNumberFormat="1" applyFont="1" applyFill="1" applyAlignment="1">
      <alignment horizontal="center" vertical="center"/>
    </xf>
    <xf numFmtId="0" fontId="2" fillId="0" borderId="1" xfId="49"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3" xfId="49" applyNumberFormat="1" applyFont="1" applyFill="1" applyBorder="1" applyAlignment="1">
      <alignment horizontal="center" vertical="center" wrapText="1"/>
    </xf>
    <xf numFmtId="0" fontId="2" fillId="0" borderId="4" xfId="49" applyNumberFormat="1" applyFont="1" applyFill="1" applyBorder="1" applyAlignment="1">
      <alignment horizontal="center" vertical="center" wrapText="1"/>
    </xf>
    <xf numFmtId="0" fontId="2" fillId="0" borderId="5"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5" fillId="0" borderId="3" xfId="49" applyNumberFormat="1" applyFont="1" applyFill="1" applyBorder="1" applyAlignment="1">
      <alignment horizontal="center" vertical="center"/>
    </xf>
    <xf numFmtId="0" fontId="0" fillId="0" borderId="1" xfId="0" applyFill="1" applyBorder="1"/>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NumberFormat="1" applyFont="1" applyFill="1" applyAlignment="1">
      <alignment horizontal="center" vertical="center"/>
    </xf>
    <xf numFmtId="0" fontId="10" fillId="0" borderId="0" xfId="0" applyFont="1" applyFill="1"/>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wrapText="1"/>
      <protection locked="0"/>
    </xf>
    <xf numFmtId="0" fontId="12" fillId="0" borderId="0" xfId="0" applyFont="1" applyFill="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0" xfId="0"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9" fontId="6" fillId="0" borderId="0" xfId="11"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10" fontId="8" fillId="0" borderId="1" xfId="11" applyNumberFormat="1" applyFont="1" applyFill="1" applyBorder="1" applyAlignment="1">
      <alignment horizontal="center" vertical="center" wrapText="1"/>
    </xf>
    <xf numFmtId="9" fontId="8" fillId="0" borderId="1" xfId="11" applyFont="1" applyFill="1" applyBorder="1" applyAlignment="1">
      <alignment horizontal="center" vertical="center" wrapText="1"/>
    </xf>
    <xf numFmtId="0" fontId="8" fillId="0" borderId="1" xfId="11" applyNumberFormat="1" applyFont="1" applyFill="1" applyBorder="1" applyAlignment="1">
      <alignment horizontal="center" vertical="center" wrapText="1"/>
    </xf>
    <xf numFmtId="0" fontId="9" fillId="0" borderId="1" xfId="11" applyNumberFormat="1" applyFont="1" applyFill="1" applyBorder="1" applyAlignment="1">
      <alignment horizontal="center" vertical="center" wrapText="1"/>
    </xf>
    <xf numFmtId="9" fontId="6" fillId="0" borderId="0" xfId="1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vertical="center"/>
    </xf>
    <xf numFmtId="0" fontId="15" fillId="0" borderId="0" xfId="0" applyFont="1" applyFill="1" applyAlignment="1">
      <alignment horizontal="center" vertical="center" wrapText="1"/>
    </xf>
    <xf numFmtId="0" fontId="15" fillId="0" borderId="0" xfId="0" applyFont="1" applyFill="1" applyAlignment="1" applyProtection="1">
      <alignment horizontal="center" vertical="center"/>
      <protection locked="0"/>
    </xf>
    <xf numFmtId="0" fontId="15" fillId="0" borderId="0" xfId="0" applyFont="1" applyFill="1" applyBorder="1" applyAlignment="1">
      <alignment horizontal="center" vertical="center"/>
    </xf>
    <xf numFmtId="0" fontId="16" fillId="0" borderId="0" xfId="0" applyFont="1" applyFill="1" applyAlignment="1">
      <alignment horizontal="center" vertical="center" wrapText="1"/>
    </xf>
    <xf numFmtId="0" fontId="15" fillId="0" borderId="0" xfId="0" applyFont="1" applyFill="1" applyAlignment="1">
      <alignment horizontal="center" vertical="center"/>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lignment horizontal="center" vertical="center" wrapText="1"/>
    </xf>
    <xf numFmtId="0" fontId="14" fillId="0" borderId="1" xfId="11" applyNumberFormat="1" applyFont="1" applyFill="1" applyBorder="1" applyAlignment="1">
      <alignment horizontal="center" vertical="center" wrapText="1"/>
    </xf>
    <xf numFmtId="10" fontId="14" fillId="0" borderId="1" xfId="11" applyNumberFormat="1" applyFont="1" applyFill="1" applyBorder="1" applyAlignment="1">
      <alignment horizontal="center" vertical="center" wrapText="1"/>
    </xf>
    <xf numFmtId="9" fontId="14" fillId="0" borderId="1" xfId="1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5"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20"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0" borderId="1" xfId="11"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14" fillId="0" borderId="0" xfId="0" applyFont="1" applyFill="1" applyAlignment="1">
      <alignment vertical="center"/>
    </xf>
    <xf numFmtId="0" fontId="15"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5" fillId="0" borderId="1" xfId="11" applyNumberFormat="1" applyFont="1" applyFill="1" applyBorder="1" applyAlignment="1">
      <alignment horizontal="center" vertical="center" wrapText="1"/>
    </xf>
    <xf numFmtId="10" fontId="15" fillId="0" borderId="1" xfId="11"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2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vertical="center"/>
    </xf>
    <xf numFmtId="0" fontId="15" fillId="0" borderId="5"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83881\Documents\WeChat%20Files\tree903099\FileStorage\File\2024-10\2024&#24180;9&#26376;30&#26085;&#26368;&#26032;&#21488;&#36134;%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台帐"/>
      <sheetName val="2024年债券资金明细"/>
      <sheetName val="2023年衔接补助资金结余结转明细"/>
      <sheetName val="23年涉农整合资金结余结转明细"/>
      <sheetName val="分单位资金性质（总台账）"/>
      <sheetName val="分文号台帐"/>
      <sheetName val="2023年结余资金安排第三批"/>
      <sheetName val="历年结余第二批"/>
      <sheetName val="历年结余第三批"/>
    </sheetNames>
    <sheetDataSet>
      <sheetData sheetId="0">
        <row r="4">
          <cell r="B4" t="str">
            <v>项目名称</v>
          </cell>
          <cell r="C4" t="str">
            <v>财政专项扶贫资金</v>
          </cell>
        </row>
        <row r="5">
          <cell r="C5" t="str">
            <v>文号</v>
          </cell>
        </row>
        <row r="7">
          <cell r="B7" t="str">
            <v>叶城县2024年依提木孔镇12村温室大棚建设项目</v>
          </cell>
          <cell r="C7" t="str">
            <v>喀地财振【2023】10号</v>
          </cell>
        </row>
        <row r="8">
          <cell r="B8" t="str">
            <v>叶城县2024年依提木孔镇23村温室大棚建设项目</v>
          </cell>
          <cell r="C8" t="str">
            <v>喀地财振【2023】10号</v>
          </cell>
        </row>
        <row r="9">
          <cell r="B9" t="str">
            <v>叶城县2024年依提木孔镇23村设施农业建设项目</v>
          </cell>
          <cell r="C9" t="str">
            <v>喀地财振【2023】10号</v>
          </cell>
        </row>
        <row r="10">
          <cell r="B10" t="str">
            <v>叶城县2024年依提木孔镇24村温室大棚建设项目</v>
          </cell>
          <cell r="C10" t="str">
            <v>喀地财振【2023】10号</v>
          </cell>
        </row>
        <row r="11">
          <cell r="B11" t="str">
            <v>叶城县2024年依提木孔镇24村设施农业建设项目</v>
          </cell>
          <cell r="C11" t="str">
            <v>喀地财振【2023】10号</v>
          </cell>
        </row>
        <row r="12">
          <cell r="B12" t="str">
            <v>叶城县2024年洛克乡8村示范村乡村建设项目</v>
          </cell>
          <cell r="C12" t="str">
            <v>喀地财振【2023】10号</v>
          </cell>
        </row>
        <row r="13">
          <cell r="B13" t="str">
            <v>叶城县2024年恰尔巴格镇13村温室大棚建设项目</v>
          </cell>
          <cell r="C13" t="str">
            <v>喀地财振【2023】10号</v>
          </cell>
        </row>
        <row r="14">
          <cell r="B14" t="str">
            <v>叶城县2024年恰尔巴格镇5村温室大棚建设项目</v>
          </cell>
          <cell r="C14" t="str">
            <v>喀地财振【2023】10号</v>
          </cell>
        </row>
        <row r="15">
          <cell r="B15" t="str">
            <v>叶城县2024年恰尔巴格镇7村温室大棚建设项目</v>
          </cell>
          <cell r="C15" t="str">
            <v>喀地财振【2023】10号</v>
          </cell>
        </row>
        <row r="16">
          <cell r="B16" t="str">
            <v>叶城县2024年恰尔巴格镇6村温室大棚建设项目</v>
          </cell>
          <cell r="C16" t="str">
            <v>喀地财振【2023】10号</v>
          </cell>
        </row>
        <row r="17">
          <cell r="B17" t="str">
            <v>叶城县2024年吐古其乡15村温室大棚建设项目</v>
          </cell>
          <cell r="C17" t="str">
            <v>喀地财振【2023】10号</v>
          </cell>
        </row>
        <row r="18">
          <cell r="B18" t="str">
            <v>叶城县2024年吐古其乡12村温室大棚建设项目</v>
          </cell>
          <cell r="C18" t="str">
            <v>喀地财振【2023】10号</v>
          </cell>
        </row>
        <row r="19">
          <cell r="B19" t="str">
            <v>叶城县2024年吐古其乡8村温室大棚建设项目</v>
          </cell>
          <cell r="C19" t="str">
            <v>喀地财振【2023】10号</v>
          </cell>
        </row>
        <row r="20">
          <cell r="B20" t="str">
            <v>叶城县2024年白杨镇温室大棚建设项目</v>
          </cell>
          <cell r="C20" t="str">
            <v>喀地财振【2023】10号</v>
          </cell>
        </row>
        <row r="21">
          <cell r="B21" t="str">
            <v>叶城县2024年阿克塔什镇种植业基地配套建设项目</v>
          </cell>
          <cell r="C21" t="str">
            <v>喀地财振【2023】11号</v>
          </cell>
        </row>
        <row r="22">
          <cell r="B22" t="str">
            <v>叶城县2024年白杨镇种植业基地配套建设项目</v>
          </cell>
          <cell r="C22" t="str">
            <v>喀地财振【2023】11号</v>
          </cell>
        </row>
        <row r="23">
          <cell r="B23" t="str">
            <v>叶城县2024年伯西热克镇种植业基地配套建设项目</v>
          </cell>
          <cell r="C23" t="str">
            <v>喀地财振【2023】11号</v>
          </cell>
        </row>
        <row r="24">
          <cell r="B24" t="str">
            <v>叶城县2024年江格勒斯乡种植业基地配套建设项目</v>
          </cell>
          <cell r="C24" t="str">
            <v>喀地财振【2023】11号</v>
          </cell>
        </row>
        <row r="25">
          <cell r="B25" t="str">
            <v>叶城县2024年柯克亚乡种植业基地配套建设项目</v>
          </cell>
          <cell r="C25" t="str">
            <v>喀地财振【2023】10号</v>
          </cell>
        </row>
        <row r="26">
          <cell r="B26" t="str">
            <v>叶城县2024年棋盘乡种植业基地配套建设项目</v>
          </cell>
          <cell r="C26" t="str">
            <v>喀地财振【2023】10号</v>
          </cell>
        </row>
        <row r="27">
          <cell r="B27" t="str">
            <v>叶城县2024年恰尔巴格镇种植业基地配套建设项目</v>
          </cell>
          <cell r="C27" t="str">
            <v>喀地财振【2023】10号</v>
          </cell>
        </row>
        <row r="28">
          <cell r="B28" t="str">
            <v>叶城县2024年恰其库木管理区种植业基地配套建设项目</v>
          </cell>
          <cell r="C28" t="str">
            <v>喀地财振【2023】10号</v>
          </cell>
        </row>
        <row r="29">
          <cell r="B29" t="str">
            <v>叶城县2024年河园镇种植业基地配套建设项目</v>
          </cell>
          <cell r="C29" t="str">
            <v>喀地财振【2023】10号</v>
          </cell>
        </row>
        <row r="30">
          <cell r="B30" t="str">
            <v>叶城县2024年铁提乡种植业基地配套建设项目</v>
          </cell>
          <cell r="C30" t="str">
            <v>喀地财振【2023】10号</v>
          </cell>
        </row>
        <row r="31">
          <cell r="B31" t="str">
            <v>叶城县2024年乌吉热克乡种植业基地配套建设项目</v>
          </cell>
          <cell r="C31" t="str">
            <v>喀地财振【2023】10号</v>
          </cell>
        </row>
        <row r="32">
          <cell r="B32" t="str">
            <v>叶城县2024年乌吉热克乡种植业基地配套建设项目-自治区</v>
          </cell>
          <cell r="C32" t="str">
            <v>喀地财振【2023】11号</v>
          </cell>
        </row>
        <row r="33">
          <cell r="B33" t="str">
            <v>叶城县2024年乌夏巴什镇种植业基地配套建设项目</v>
          </cell>
          <cell r="C33" t="str">
            <v>喀地财振【2023】10号</v>
          </cell>
        </row>
        <row r="34">
          <cell r="B34" t="str">
            <v>叶城县2024年夏合甫乡种植业基地配套建设项目</v>
          </cell>
          <cell r="C34" t="str">
            <v>喀地财振【2023】10号</v>
          </cell>
        </row>
        <row r="35">
          <cell r="B35" t="str">
            <v>叶城县2024年依力克其乡种植业基地配套建设项目</v>
          </cell>
          <cell r="C35" t="str">
            <v>喀地财振【2023】11号</v>
          </cell>
        </row>
        <row r="36">
          <cell r="B36" t="str">
            <v>叶城县2024年依提木孔镇种植业基地配套建设项目</v>
          </cell>
          <cell r="C36" t="str">
            <v>喀地财振【2023】11号</v>
          </cell>
        </row>
        <row r="37">
          <cell r="B37" t="str">
            <v>叶城县2024年宗朗乡种植业基地配套建设项目</v>
          </cell>
          <cell r="C37" t="str">
            <v>喀地财振【2023】11号</v>
          </cell>
        </row>
        <row r="38">
          <cell r="B38" t="str">
            <v>叶城县2024年白杨镇核桃高产示范园建设项目</v>
          </cell>
          <cell r="C38" t="str">
            <v>喀地财振【2023】10号</v>
          </cell>
        </row>
        <row r="39">
          <cell r="B39" t="str">
            <v>叶城县2024年江格勒斯乡核桃示范园建设项目</v>
          </cell>
          <cell r="C39" t="str">
            <v>喀地财振【2023】10号</v>
          </cell>
        </row>
        <row r="40">
          <cell r="B40" t="str">
            <v>叶城县2024年恰尔巴格镇核桃高产示范园建设项目</v>
          </cell>
          <cell r="C40" t="str">
            <v>喀地财振【2023】10号</v>
          </cell>
        </row>
        <row r="41">
          <cell r="B41" t="str">
            <v>叶城县2024年恰其库木管理区核桃高产示范园建设项目</v>
          </cell>
          <cell r="C41" t="str">
            <v>喀地财振【2023】10号</v>
          </cell>
        </row>
        <row r="42">
          <cell r="B42" t="str">
            <v>叶城县2024年河园镇核桃高产示范园建设项目</v>
          </cell>
          <cell r="C42" t="str">
            <v>喀地财振【2023】10号</v>
          </cell>
        </row>
        <row r="43">
          <cell r="B43" t="str">
            <v>叶城县2024年铁提乡核桃高产示范园建设项目</v>
          </cell>
          <cell r="C43" t="str">
            <v>喀地财振【2023】10号</v>
          </cell>
        </row>
        <row r="44">
          <cell r="B44" t="str">
            <v>叶城县2024年吐古其乡核桃示范园建设项目</v>
          </cell>
          <cell r="C44" t="str">
            <v>喀地财振【2023】10号</v>
          </cell>
        </row>
        <row r="45">
          <cell r="B45" t="str">
            <v>叶城县2024年乌吉热克乡核桃示范园建设项目</v>
          </cell>
          <cell r="C45" t="str">
            <v>喀地财振【2023】10号</v>
          </cell>
        </row>
        <row r="46">
          <cell r="B46" t="str">
            <v>叶城县2024年乌夏巴什镇杏子高产示范园建设项目</v>
          </cell>
          <cell r="C46" t="str">
            <v>喀地财振【2023】10号</v>
          </cell>
        </row>
        <row r="47">
          <cell r="B47" t="str">
            <v>叶城县2024年夏合甫乡核桃高产示范园建设项目</v>
          </cell>
          <cell r="C47" t="str">
            <v>喀地财振【2023】10号</v>
          </cell>
        </row>
        <row r="48">
          <cell r="B48" t="str">
            <v>叶城县2024年依提木孔镇核桃高产示范园建设项目</v>
          </cell>
          <cell r="C48" t="str">
            <v>喀地财振【2023】10号</v>
          </cell>
        </row>
        <row r="49">
          <cell r="B49" t="str">
            <v>叶城县2024年柯克亚乡核桃嫁接项目</v>
          </cell>
          <cell r="C49" t="str">
            <v>喀地财振【2023】10号</v>
          </cell>
        </row>
        <row r="50">
          <cell r="B50" t="str">
            <v>叶城县2024年洛克乡2村示范村林果提质增效建设项目</v>
          </cell>
          <cell r="C50" t="str">
            <v>喀地财振【2023】10号</v>
          </cell>
        </row>
        <row r="51">
          <cell r="B51" t="str">
            <v>叶城县2024年夏合甫乡高标准示范果园建设</v>
          </cell>
          <cell r="C51" t="str">
            <v>喀地财振【2023】10号</v>
          </cell>
        </row>
        <row r="52">
          <cell r="B52" t="str">
            <v>叶城县2024年巴仁乡红薯窖改造项目</v>
          </cell>
          <cell r="C52" t="str">
            <v>喀地财振【2023】10号</v>
          </cell>
        </row>
        <row r="53">
          <cell r="B53" t="str">
            <v>叶城县2024年江格勒斯乡蔬菜储存窖建设项目</v>
          </cell>
          <cell r="C53" t="str">
            <v>喀地财振【2023】10号</v>
          </cell>
        </row>
        <row r="54">
          <cell r="B54" t="str">
            <v>叶城县2024年乌夏巴什镇马铃薯种薯产业园建设项目</v>
          </cell>
          <cell r="C54" t="str">
            <v>喀地财振【2023】10号</v>
          </cell>
        </row>
        <row r="55">
          <cell r="B55" t="str">
            <v>叶城县2024年夏合甫乡青贮窖建设项目</v>
          </cell>
          <cell r="C55" t="str">
            <v>喀地财振【2023】10号</v>
          </cell>
        </row>
        <row r="56">
          <cell r="B56" t="str">
            <v>叶城县2024年宗朗乡蔬菜储存窖建设项目</v>
          </cell>
          <cell r="C56" t="str">
            <v>喀地财振【2023】12号</v>
          </cell>
        </row>
        <row r="57">
          <cell r="B57" t="str">
            <v>叶城县2024年宗朗乡蔬菜储存窖建设项目</v>
          </cell>
          <cell r="C57" t="str">
            <v>喀地财振【2023】10号</v>
          </cell>
        </row>
        <row r="58">
          <cell r="B58" t="str">
            <v>叶城县2024年夏合甫乡现代农业产业示范建设项目</v>
          </cell>
          <cell r="C58" t="str">
            <v>喀地财振【2023】10号</v>
          </cell>
        </row>
        <row r="59">
          <cell r="B59" t="str">
            <v>叶城县2024年铁提乡农业产业发展项目</v>
          </cell>
          <cell r="C59" t="str">
            <v>喀地财振【2023】10号</v>
          </cell>
        </row>
        <row r="60">
          <cell r="B60" t="str">
            <v>叶城县2024年核桃精深加工厂建设项目（二期）</v>
          </cell>
          <cell r="C60" t="str">
            <v>喀地财振【2023】10号</v>
          </cell>
        </row>
        <row r="61">
          <cell r="B61" t="str">
            <v>叶城县2024年保鲜冷藏库改造项目</v>
          </cell>
          <cell r="C61" t="str">
            <v>喀地财振【2023】10号</v>
          </cell>
        </row>
        <row r="62">
          <cell r="B62" t="str">
            <v>叶城县2024年乌吉热克乡土地碎片化整理项目</v>
          </cell>
          <cell r="C62" t="str">
            <v>喀地财振【2023】10号</v>
          </cell>
        </row>
        <row r="63">
          <cell r="B63" t="str">
            <v>叶城县2024年恰其库木管理区土地碎片化整理项目</v>
          </cell>
          <cell r="C63" t="str">
            <v>喀地财振【2023】10号</v>
          </cell>
        </row>
        <row r="64">
          <cell r="B64" t="str">
            <v>叶城县2024年吐古其乡土地碎片化整理项目</v>
          </cell>
          <cell r="C64" t="str">
            <v>喀地财振【2023】10号</v>
          </cell>
        </row>
        <row r="65">
          <cell r="B65" t="str">
            <v>叶城县2024年江格勒斯乡土地碎片化整理项目</v>
          </cell>
          <cell r="C65" t="str">
            <v>喀地财振【2023】10号</v>
          </cell>
        </row>
        <row r="66">
          <cell r="B66" t="str">
            <v>叶城县洛克乡2024年土地碎片化整理项目</v>
          </cell>
          <cell r="C66" t="str">
            <v>喀地财振【2023】10号</v>
          </cell>
        </row>
        <row r="67">
          <cell r="B67" t="str">
            <v>叶城县2024年核桃油高值化精深加工建设项目</v>
          </cell>
          <cell r="C67" t="str">
            <v>喀地财振【2023】10号</v>
          </cell>
        </row>
        <row r="68">
          <cell r="B68" t="str">
            <v>叶城县2024年核桃精深加工厂建设项目</v>
          </cell>
          <cell r="C68" t="str">
            <v>喀地财振【2023】10号</v>
          </cell>
        </row>
        <row r="69">
          <cell r="B69" t="str">
            <v>叶城县2024年小额贷款贴息</v>
          </cell>
          <cell r="C69" t="str">
            <v>喀地财振【2023】10号</v>
          </cell>
        </row>
        <row r="70">
          <cell r="B70" t="str">
            <v>叶城县2024年临时性公益岗位补助项目</v>
          </cell>
          <cell r="C70" t="str">
            <v>喀地财振【2023】11号</v>
          </cell>
        </row>
        <row r="71">
          <cell r="B71" t="str">
            <v>叶城县2024年农村道路管护人员补助</v>
          </cell>
          <cell r="C71" t="str">
            <v>喀地财振【2023】11号</v>
          </cell>
        </row>
        <row r="72">
          <cell r="B72" t="str">
            <v>叶城县2024年吐古其乡14村重点示范村乡村建设项目</v>
          </cell>
          <cell r="C72" t="str">
            <v>喀地财振【2023】11号</v>
          </cell>
        </row>
        <row r="73">
          <cell r="B73" t="str">
            <v>叶城县2024年柯克亚乡5村重点示范村乡村建设项目</v>
          </cell>
          <cell r="C73" t="str">
            <v>喀地财振【2023】11号</v>
          </cell>
        </row>
        <row r="74">
          <cell r="B74" t="str">
            <v>叶城县2024年夏合甫乡13村重点示范村乡村建设项目</v>
          </cell>
          <cell r="C74" t="str">
            <v>喀地财振【2023】11号</v>
          </cell>
        </row>
        <row r="75">
          <cell r="B75" t="str">
            <v>叶城县2024年阿克塔什镇5村示范村乡村建设项目</v>
          </cell>
          <cell r="C75" t="str">
            <v>喀地财振【2023】10号</v>
          </cell>
        </row>
        <row r="76">
          <cell r="B76" t="str">
            <v>叶城县2024年巴仁乡2村示范村乡村建设项目</v>
          </cell>
          <cell r="C76" t="str">
            <v>喀地财振【2023】10号</v>
          </cell>
        </row>
        <row r="77">
          <cell r="B77" t="str">
            <v>叶城县2024年白杨镇3村示范村乡村建设项目</v>
          </cell>
          <cell r="C77" t="str">
            <v>喀地财振【2023】10号</v>
          </cell>
        </row>
        <row r="78">
          <cell r="B78" t="str">
            <v>叶城县2024年白杨镇10村示范村乡村建设项目</v>
          </cell>
          <cell r="C78" t="str">
            <v>喀地财振【2023】10号</v>
          </cell>
        </row>
        <row r="79">
          <cell r="B79" t="str">
            <v>叶城县2024年伯西热克镇19村示范村乡村建设项目</v>
          </cell>
          <cell r="C79" t="str">
            <v>喀地财振【2023】10号</v>
          </cell>
        </row>
        <row r="80">
          <cell r="B80" t="str">
            <v>叶城县2024年伯西热克镇16村示范村乡村建设项目</v>
          </cell>
          <cell r="C80" t="str">
            <v>喀地财振【2023】10号</v>
          </cell>
        </row>
        <row r="81">
          <cell r="B81" t="str">
            <v>叶城县2024年江格勒斯乡5村示范村建设项目</v>
          </cell>
          <cell r="C81" t="str">
            <v>喀地财振【2023】10号</v>
          </cell>
        </row>
        <row r="82">
          <cell r="B82" t="str">
            <v>叶城县2024年柯克亚乡1村示范村乡村建设项目</v>
          </cell>
          <cell r="C82" t="str">
            <v>喀地财振【2023】10号</v>
          </cell>
        </row>
        <row r="83">
          <cell r="B83" t="str">
            <v>叶城县2024年恰其库木管理区2村示范村乡村建设项目</v>
          </cell>
          <cell r="C83" t="str">
            <v>喀地财振【2023】10号</v>
          </cell>
        </row>
        <row r="84">
          <cell r="B84" t="str">
            <v>叶城县2024年河园镇10村示范村乡村建设项目</v>
          </cell>
          <cell r="C84" t="str">
            <v>喀地财振【2023】10号</v>
          </cell>
        </row>
        <row r="85">
          <cell r="B85" t="str">
            <v>叶城县2024年河园镇11村示范村乡村建设项目</v>
          </cell>
          <cell r="C85" t="str">
            <v>喀地财振【2023】10号</v>
          </cell>
        </row>
        <row r="86">
          <cell r="B86" t="str">
            <v>叶城县2024年铁提乡5村示范村乡村建设项目</v>
          </cell>
          <cell r="C86" t="str">
            <v>喀地财振【2023】10号</v>
          </cell>
        </row>
        <row r="87">
          <cell r="B87" t="str">
            <v>叶城县2024年铁提乡6村示范村乡村建设项目</v>
          </cell>
          <cell r="C87" t="str">
            <v>喀地财振【2023】10号</v>
          </cell>
        </row>
        <row r="88">
          <cell r="B88" t="str">
            <v>叶城县2024年吐古其乡阿克塔什（6）村示范村乡村建设项目</v>
          </cell>
          <cell r="C88" t="str">
            <v>喀地财振【2023】10号</v>
          </cell>
        </row>
        <row r="89">
          <cell r="B89" t="str">
            <v>叶城县2024年吐古其乡英托喀依艾格勒（5）村示范村乡村建设项目</v>
          </cell>
          <cell r="C89" t="str">
            <v>喀地财振【2023】10号</v>
          </cell>
        </row>
        <row r="90">
          <cell r="B90" t="str">
            <v>叶城县2024年乌吉热克乡5村示范村建设项目</v>
          </cell>
          <cell r="C90" t="str">
            <v>喀地财振【2023】10号</v>
          </cell>
        </row>
        <row r="91">
          <cell r="B91" t="str">
            <v>叶城县2024年乌吉热克乡14村示范村乡村建设项目</v>
          </cell>
          <cell r="C91" t="str">
            <v>喀地财振【2023】10号</v>
          </cell>
        </row>
        <row r="92">
          <cell r="B92" t="str">
            <v>叶城县乌夏巴什镇9村示范村乡村建设项目</v>
          </cell>
          <cell r="C92" t="str">
            <v>喀地财振【2023】10号</v>
          </cell>
        </row>
        <row r="93">
          <cell r="B93" t="str">
            <v>叶城县2024年依力克其乡16村示范村乡村建设项目</v>
          </cell>
          <cell r="C93" t="str">
            <v>喀地财振【2023】10号</v>
          </cell>
        </row>
        <row r="94">
          <cell r="B94" t="str">
            <v>叶城县2024年依提木孔镇25村示范村乡村建设项目</v>
          </cell>
          <cell r="C94" t="str">
            <v>喀地财振【2023】10号</v>
          </cell>
        </row>
        <row r="95">
          <cell r="B95" t="str">
            <v>叶城县2024年依提木孔镇27村示范村乡村建设项目</v>
          </cell>
          <cell r="C95" t="str">
            <v>喀地财振【2023】10号</v>
          </cell>
        </row>
        <row r="96">
          <cell r="B96" t="str">
            <v>叶城县2024年宗朗乡清泉1村示范村建设项目</v>
          </cell>
          <cell r="C96" t="str">
            <v>喀地财振【2023】10号</v>
          </cell>
        </row>
        <row r="97">
          <cell r="B97" t="str">
            <v>叶城县2024年河园镇桥梁建设项目</v>
          </cell>
          <cell r="C97" t="str">
            <v>喀地财振【2023】10号</v>
          </cell>
        </row>
        <row r="98">
          <cell r="B98" t="str">
            <v>叶城县2024年恰尔巴格镇桥梁建设项目</v>
          </cell>
          <cell r="C98" t="str">
            <v>喀地财振【2023】10号</v>
          </cell>
        </row>
        <row r="99">
          <cell r="B99" t="str">
            <v>叶城县2024年西合休乡道路建设项目</v>
          </cell>
          <cell r="C99" t="str">
            <v>喀地财振【2023】10号</v>
          </cell>
        </row>
        <row r="100">
          <cell r="B100" t="str">
            <v>叶城县2024年夏合甫乡园艺社区农村污水处理建设项目</v>
          </cell>
          <cell r="C100" t="str">
            <v>喀地财振【2023】10号</v>
          </cell>
        </row>
        <row r="101">
          <cell r="B101" t="str">
            <v>叶城县2024年宗朗乡农业产业基础设施配套建设项目</v>
          </cell>
          <cell r="C101" t="str">
            <v>喀地财振【2023】11号</v>
          </cell>
        </row>
        <row r="102">
          <cell r="B102" t="str">
            <v>叶城县2024年洛克乡康开其克（8）村农村供水保障工程</v>
          </cell>
          <cell r="C102" t="str">
            <v>喀地财振【2023】10号</v>
          </cell>
        </row>
        <row r="103">
          <cell r="B103" t="str">
            <v>叶城县2024年洛克乡英艾日克（9）村农村供水保障工程</v>
          </cell>
          <cell r="C103" t="str">
            <v>喀地财振【2023】10号</v>
          </cell>
        </row>
        <row r="104">
          <cell r="B104" t="str">
            <v>叶城县2024年西合休乡黑恰沟村饮水工程建造项目</v>
          </cell>
          <cell r="C104" t="str">
            <v>喀地财振【2023】10号</v>
          </cell>
        </row>
        <row r="105">
          <cell r="B105" t="str">
            <v>叶城县2024年铁提乡农村供水保障工程</v>
          </cell>
          <cell r="C105" t="str">
            <v>喀地财振【2023】10号</v>
          </cell>
        </row>
        <row r="106">
          <cell r="B106" t="str">
            <v>叶城县2024年恰其库木管理区农村供水保障工程</v>
          </cell>
          <cell r="C106" t="str">
            <v>喀地财振【2023】10号</v>
          </cell>
        </row>
        <row r="107">
          <cell r="B107" t="str">
            <v>叶城县2024年巴仁乡种植业基地配套建设项目</v>
          </cell>
          <cell r="C107" t="str">
            <v>喀地财振【2023】10号</v>
          </cell>
        </row>
        <row r="108">
          <cell r="B108" t="str">
            <v>叶城县2024年金果镇种植业基地配套建设项目</v>
          </cell>
          <cell r="C108" t="str">
            <v>喀地财振【2023】10号</v>
          </cell>
        </row>
        <row r="109">
          <cell r="B109" t="str">
            <v>叶城县2024年洛克乡种植业基地配套建设项目</v>
          </cell>
          <cell r="C109" t="str">
            <v>喀地财振【2023】10号</v>
          </cell>
        </row>
        <row r="110">
          <cell r="B110" t="str">
            <v>叶城县2024年金果镇温室大棚附属配套建设项目</v>
          </cell>
          <cell r="C110" t="str">
            <v>喀地财振【2023】10号</v>
          </cell>
        </row>
        <row r="111">
          <cell r="B111" t="str">
            <v>叶城县金果镇9村示范村乡村建设项目</v>
          </cell>
          <cell r="C111" t="str">
            <v>喀地财振【2023】10号</v>
          </cell>
        </row>
        <row r="112">
          <cell r="B112" t="str">
            <v>西合休乡麻扎村饮水工程建造项目</v>
          </cell>
          <cell r="C112" t="str">
            <v>喀地财振【2023】10号</v>
          </cell>
        </row>
        <row r="113">
          <cell r="B113" t="str">
            <v>叶城县2024年低氟边销茶项目</v>
          </cell>
          <cell r="C113" t="str">
            <v>喀地财振【2023】10号</v>
          </cell>
        </row>
        <row r="114">
          <cell r="B114" t="str">
            <v>叶城县阿克塔什镇村容村貌提升2024年中央财政以工代振项目</v>
          </cell>
          <cell r="C114" t="str">
            <v>喀地财振【2023】10号</v>
          </cell>
        </row>
        <row r="115">
          <cell r="B115" t="str">
            <v>叶城县铁提乡农牧产业基础设施改造提升2024年中央财政以工代赈项目</v>
          </cell>
          <cell r="C115" t="str">
            <v>喀地财振【2023】10号</v>
          </cell>
        </row>
        <row r="116">
          <cell r="B116" t="str">
            <v>叶城县宗朗乡农牧产业基础设施改造提升2024年中央财政以工代赈项目</v>
          </cell>
          <cell r="C116" t="str">
            <v>喀地财振【2023】10号</v>
          </cell>
        </row>
        <row r="117">
          <cell r="B117" t="str">
            <v>叶城县喀镇人居环境整治2024年中央财政以工代赈项目</v>
          </cell>
          <cell r="C117" t="str">
            <v>喀地财振【2023】10号</v>
          </cell>
        </row>
        <row r="118">
          <cell r="B118" t="str">
            <v>叶城县依力克其乡村组巷道建设2024年中央财政以工代赈项目</v>
          </cell>
          <cell r="C118" t="str">
            <v>喀地财振【2023】10号</v>
          </cell>
        </row>
        <row r="119">
          <cell r="B119" t="str">
            <v>叶城县夏合甫乡农村水利基础设施建设2024年中央财政以工代赈项目</v>
          </cell>
          <cell r="C119" t="str">
            <v>喀地财振【2023】10号</v>
          </cell>
        </row>
        <row r="120">
          <cell r="B120" t="str">
            <v>叶城县柯克亚乡村容村貌提升改造2024年中央财政以工代赈项目</v>
          </cell>
          <cell r="C120" t="str">
            <v>喀地财振【2023】10号</v>
          </cell>
        </row>
        <row r="121">
          <cell r="B121" t="str">
            <v>叶城县吐古其乡村组道路提升改造建设2024年中央财政以工代赈项目</v>
          </cell>
          <cell r="C121" t="str">
            <v>喀地财振【2023】10号</v>
          </cell>
        </row>
        <row r="122">
          <cell r="B122" t="str">
            <v>叶城县白杨镇农村水利基础设施建设2024年中央财政以工代赈项目</v>
          </cell>
          <cell r="C122" t="str">
            <v>喀地财振【2023】10号</v>
          </cell>
        </row>
        <row r="123">
          <cell r="B123" t="str">
            <v>叶城县喀镇农村交通基础设施改造提升2024年中央财政以工代赈项目</v>
          </cell>
          <cell r="C123" t="str">
            <v>喀地财振【2023】10号</v>
          </cell>
        </row>
        <row r="124">
          <cell r="B124" t="str">
            <v>叶城县金果镇农村交通基础设施改造提升2024年中央财政以工代赈项目</v>
          </cell>
          <cell r="C124" t="str">
            <v>喀地财振【2023】10号</v>
          </cell>
        </row>
        <row r="125">
          <cell r="B125" t="str">
            <v>叶城县依提木孔镇农村交通基础设施改造提升2024年中央财政以工代赈项目</v>
          </cell>
          <cell r="C125" t="str">
            <v>喀地财振【2023】10号</v>
          </cell>
        </row>
        <row r="126">
          <cell r="B126" t="str">
            <v>叶城县洛克乡农村水利基础设施建设2024年中央财政以工代赈项目</v>
          </cell>
          <cell r="C126" t="str">
            <v>喀地财振【2023】10号</v>
          </cell>
        </row>
        <row r="128">
          <cell r="B128" t="str">
            <v>叶城县2024年核桃提质增效项目-中央</v>
          </cell>
          <cell r="C128" t="str">
            <v>喀地财振【2024】4号</v>
          </cell>
        </row>
        <row r="129">
          <cell r="B129" t="str">
            <v>叶城县2024年核桃提质增效项目-自治区</v>
          </cell>
          <cell r="C129" t="str">
            <v>喀地财振【2024】2号</v>
          </cell>
        </row>
        <row r="130">
          <cell r="B130" t="str">
            <v>叶城县2024年自繁良种母牛补助项目</v>
          </cell>
          <cell r="C130" t="str">
            <v>喀地财振【2024】2号</v>
          </cell>
        </row>
        <row r="131">
          <cell r="B131" t="str">
            <v>叶城县2024年引进良种母牛补助项目</v>
          </cell>
          <cell r="C131" t="str">
            <v>喀地财振【2024】2号</v>
          </cell>
        </row>
        <row r="132">
          <cell r="B132" t="str">
            <v>叶城县2024年自繁良种母羊补助项目</v>
          </cell>
          <cell r="C132" t="str">
            <v>喀地财振【2024】2号</v>
          </cell>
        </row>
        <row r="133">
          <cell r="B133" t="str">
            <v>叶城县2024年引进良种母羊补助项目</v>
          </cell>
          <cell r="C133" t="str">
            <v>喀地财振【2024】2号</v>
          </cell>
        </row>
        <row r="134">
          <cell r="B134" t="str">
            <v>叶城县2024年巴仁乡红薯种薯保存库建设项目</v>
          </cell>
          <cell r="C134" t="str">
            <v>喀地财振【2024】2号</v>
          </cell>
        </row>
        <row r="135">
          <cell r="B135" t="str">
            <v>叶城县2024年夏合甫乡园艺社区农场资金项目</v>
          </cell>
          <cell r="C135" t="str">
            <v>喀地财振【2024】4号</v>
          </cell>
        </row>
        <row r="136">
          <cell r="B136" t="str">
            <v>叶城县2024年乌吉热克乡种植业基地配套（二期）建设项目</v>
          </cell>
          <cell r="C136" t="str">
            <v>喀地财振【2024】2号</v>
          </cell>
        </row>
        <row r="137">
          <cell r="B137" t="str">
            <v>叶城县2024年河园镇15村种植业基地配套建设项目</v>
          </cell>
          <cell r="C137" t="str">
            <v>喀地财振【2024】2号</v>
          </cell>
        </row>
        <row r="138">
          <cell r="B138" t="str">
            <v>叶城县2024年铁提乡种植业基地配套（二期）建设项目</v>
          </cell>
          <cell r="C138" t="str">
            <v>喀地财振【2024】2号</v>
          </cell>
        </row>
        <row r="139">
          <cell r="B139" t="str">
            <v>叶城县2024年巴仁乡种植业基地配套（二期）建设项目</v>
          </cell>
          <cell r="C139" t="str">
            <v>喀地财振【2024】2号</v>
          </cell>
        </row>
        <row r="140">
          <cell r="B140" t="str">
            <v>叶城县2024年伯西热克镇就业产业园附属配套项目</v>
          </cell>
          <cell r="C140" t="str">
            <v>喀地财振【2024】2号</v>
          </cell>
        </row>
        <row r="141">
          <cell r="B141" t="str">
            <v>叶城县2024年江格勒斯乡阿瓦提(13)村土地碎片化整理项目</v>
          </cell>
          <cell r="C141" t="str">
            <v>喀地财振【2024】4号</v>
          </cell>
        </row>
        <row r="142">
          <cell r="B142" t="str">
            <v>叶城县2024年洛克乡土地碎片化整理（第二批）项目</v>
          </cell>
          <cell r="C142" t="str">
            <v>喀地财振【2024】4号</v>
          </cell>
        </row>
        <row r="143">
          <cell r="B143" t="str">
            <v>叶城县2024年白杨镇土地碎片化整理项目</v>
          </cell>
          <cell r="C143" t="str">
            <v>喀地财振【2024】4号</v>
          </cell>
        </row>
        <row r="144">
          <cell r="B144" t="str">
            <v>叶城县2024年阿克塔什镇土地碎片化整理项目</v>
          </cell>
          <cell r="C144" t="str">
            <v>喀地财振【2024】4号</v>
          </cell>
        </row>
        <row r="145">
          <cell r="B145" t="str">
            <v>叶城县2024年夏合甫乡土地碎片化整理项目</v>
          </cell>
          <cell r="C145" t="str">
            <v>喀地财振【2024】4号</v>
          </cell>
        </row>
        <row r="146">
          <cell r="B146" t="str">
            <v>叶城县2024年西合休乡9村十小店铺建设项目</v>
          </cell>
          <cell r="C146" t="str">
            <v>喀地财振【2024】2号</v>
          </cell>
        </row>
        <row r="147">
          <cell r="B147" t="str">
            <v>叶城县2024年肉羊同期发情人工授精产业项目</v>
          </cell>
          <cell r="C147" t="str">
            <v>喀地财振【2024】4号</v>
          </cell>
        </row>
        <row r="148">
          <cell r="B148" t="str">
            <v>叶城县2024年务工人员一次性交通补贴-中央</v>
          </cell>
          <cell r="C148" t="str">
            <v>喀地财振【2024】4号</v>
          </cell>
        </row>
        <row r="149">
          <cell r="B149" t="str">
            <v>叶城县2024年务工人员一次性交通补贴-自治区</v>
          </cell>
          <cell r="C149" t="str">
            <v>喀地财振【2024】2号</v>
          </cell>
        </row>
        <row r="150">
          <cell r="B150" t="str">
            <v>叶城县2024年自主创业（20平方米以上）补助项目</v>
          </cell>
          <cell r="C150" t="str">
            <v>喀地财振【2024】2号</v>
          </cell>
        </row>
        <row r="151">
          <cell r="B151" t="str">
            <v>叶城县2024年自主创业（20平方米以下）补助项目</v>
          </cell>
          <cell r="C151" t="str">
            <v>喀地财振【2024】2号</v>
          </cell>
        </row>
        <row r="152">
          <cell r="B152" t="str">
            <v>叶城县2024年雨露计划项目</v>
          </cell>
          <cell r="C152" t="str">
            <v>喀地财振【2024】4号</v>
          </cell>
        </row>
        <row r="153">
          <cell r="B153" t="str">
            <v>叶城县2024年西合休乡垃圾处理项目</v>
          </cell>
          <cell r="C153" t="str">
            <v>喀地财振【2024】2号</v>
          </cell>
        </row>
        <row r="154">
          <cell r="B154" t="str">
            <v>叶城县易地扶贫搬迁调整融资模式后地方政府债券贴息补助</v>
          </cell>
          <cell r="C154" t="str">
            <v>喀地财振【2024】4号</v>
          </cell>
        </row>
        <row r="155">
          <cell r="B155" t="str">
            <v>叶城县宗朗乡产业发展项目</v>
          </cell>
          <cell r="C155" t="str">
            <v>喀地财振【2024】4号</v>
          </cell>
        </row>
        <row r="157">
          <cell r="B157" t="str">
            <v>叶城县2024年冷链仓储物流基地设备配套项目-县级配套</v>
          </cell>
          <cell r="C157" t="str">
            <v>叶财预【2024】007-1号</v>
          </cell>
        </row>
        <row r="158">
          <cell r="B158" t="str">
            <v>叶城县2024年乌夏巴什镇6村种植业基地配套建设项目-县级配套</v>
          </cell>
          <cell r="C158" t="str">
            <v>叶财预【2024】007-2号</v>
          </cell>
        </row>
        <row r="160">
          <cell r="B160" t="str">
            <v>叶城县2024年第二批自繁良种母牛补助项目</v>
          </cell>
          <cell r="C160" t="str">
            <v>喀地财振【2024】7号</v>
          </cell>
        </row>
        <row r="161">
          <cell r="B161" t="str">
            <v>叶城县2024年第二批自繁良种母羊补助项目</v>
          </cell>
          <cell r="C161" t="str">
            <v>喀地财振【2024】7号</v>
          </cell>
        </row>
        <row r="162">
          <cell r="B162" t="str">
            <v>叶城县2024年阿克塔什镇设施农业补助项目</v>
          </cell>
          <cell r="C162" t="str">
            <v>喀地财振【2024】7号</v>
          </cell>
        </row>
        <row r="163">
          <cell r="B163" t="str">
            <v>叶城县2024年吐古其乡高效节水设施配套项目</v>
          </cell>
          <cell r="C163" t="str">
            <v>喀地财振【2024】7号</v>
          </cell>
        </row>
        <row r="164">
          <cell r="B164" t="str">
            <v>叶城县2024年江格勒斯乡9村林粮间作节水设施配套项目</v>
          </cell>
          <cell r="C164" t="str">
            <v>喀地财振【2024】7号</v>
          </cell>
        </row>
        <row r="165">
          <cell r="B165" t="str">
            <v>叶城县2024年乌吉热克乡林粮间作节水设施配套项目</v>
          </cell>
          <cell r="C165" t="str">
            <v>喀地财振【2024】7号</v>
          </cell>
        </row>
        <row r="166">
          <cell r="B166" t="str">
            <v>叶城县2024年设施农业电力配套建设项目</v>
          </cell>
          <cell r="C166" t="str">
            <v>喀地财振【2024】7号</v>
          </cell>
        </row>
        <row r="167">
          <cell r="B167" t="str">
            <v>叶城县2024年西合休乡垃圾处理项目</v>
          </cell>
          <cell r="C167" t="str">
            <v>喀地财振【2024】7号</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D135"/>
  <sheetViews>
    <sheetView zoomScale="70" zoomScaleNormal="70" workbookViewId="0">
      <selection activeCell="G10" sqref="G10"/>
    </sheetView>
  </sheetViews>
  <sheetFormatPr defaultColWidth="7" defaultRowHeight="13.5"/>
  <cols>
    <col min="1" max="1" width="11.075" style="19" customWidth="1"/>
    <col min="2" max="2" width="13.3666666666667" style="19" customWidth="1"/>
    <col min="3" max="3" width="21.75" style="24" customWidth="1"/>
    <col min="4" max="4" width="8.25" style="24" customWidth="1"/>
    <col min="5" max="5" width="11.375" style="24" customWidth="1"/>
    <col min="6" max="6" width="6.41666666666667" style="19" customWidth="1"/>
    <col min="7" max="7" width="18.7416666666667" style="24" customWidth="1"/>
    <col min="8" max="8" width="72.7916666666667" style="25" customWidth="1"/>
    <col min="9" max="9" width="7.75" style="19" customWidth="1"/>
    <col min="10" max="10" width="16" style="26" customWidth="1"/>
    <col min="11" max="11" width="10.8833333333333" style="19" customWidth="1"/>
    <col min="12" max="12" width="11.9583333333333" style="19" customWidth="1"/>
    <col min="13" max="13" width="10.8916666666667" style="19" customWidth="1"/>
    <col min="14" max="14" width="8.5" style="19" customWidth="1"/>
    <col min="15" max="15" width="9.81666666666667" style="19" customWidth="1"/>
    <col min="16" max="16" width="8.56666666666667" style="19" customWidth="1"/>
    <col min="17" max="17" width="7.14166666666667" style="19" customWidth="1"/>
    <col min="18" max="18" width="8.39166666666667" style="19" customWidth="1"/>
    <col min="19" max="19" width="8.03333333333333" style="19" customWidth="1"/>
    <col min="20" max="20" width="10.625" style="19" customWidth="1"/>
    <col min="21" max="21" width="9.625" style="19" customWidth="1"/>
    <col min="22" max="22" width="15.225" style="19" customWidth="1"/>
    <col min="23" max="23" width="19.5416666666667" style="19" customWidth="1"/>
    <col min="24" max="25" width="9.625" style="19" customWidth="1"/>
    <col min="26" max="26" width="19.275" style="19" customWidth="1"/>
    <col min="27" max="27" width="9.625" style="19" customWidth="1"/>
    <col min="28" max="28" width="10.625" style="24" customWidth="1"/>
    <col min="29" max="29" width="11.0666666666667" style="24" customWidth="1"/>
    <col min="30" max="30" width="8.625" style="24" customWidth="1"/>
    <col min="31" max="16383" width="7" style="19"/>
  </cols>
  <sheetData>
    <row r="1" s="19" customFormat="1" ht="49" customHeight="1" spans="1:30">
      <c r="A1" s="62" t="s">
        <v>0</v>
      </c>
      <c r="B1" s="62"/>
      <c r="C1" s="62"/>
      <c r="D1" s="62"/>
      <c r="E1" s="62"/>
      <c r="F1" s="62"/>
      <c r="G1" s="62"/>
      <c r="H1" s="63"/>
      <c r="I1" s="62"/>
      <c r="J1" s="62"/>
      <c r="K1" s="62"/>
      <c r="L1" s="62"/>
      <c r="M1" s="62"/>
      <c r="N1" s="62"/>
      <c r="O1" s="62"/>
      <c r="P1" s="62"/>
      <c r="Q1" s="62"/>
      <c r="R1" s="62"/>
      <c r="S1" s="62"/>
      <c r="T1" s="62"/>
      <c r="U1" s="62"/>
      <c r="V1" s="62"/>
      <c r="W1" s="62"/>
      <c r="X1" s="62"/>
      <c r="Y1" s="62"/>
      <c r="Z1" s="62"/>
      <c r="AA1" s="62"/>
      <c r="AB1" s="62"/>
      <c r="AC1" s="62"/>
      <c r="AD1" s="62"/>
    </row>
    <row r="2" s="20" customFormat="1" ht="26" customHeight="1" spans="1:30">
      <c r="A2" s="30" t="s">
        <v>1</v>
      </c>
      <c r="B2" s="30"/>
      <c r="C2" s="30"/>
      <c r="D2" s="30"/>
      <c r="E2" s="30"/>
      <c r="F2" s="30"/>
      <c r="G2" s="30"/>
      <c r="H2" s="31"/>
      <c r="I2" s="41"/>
      <c r="J2" s="42"/>
      <c r="K2" s="41"/>
      <c r="L2" s="41"/>
      <c r="M2" s="41"/>
      <c r="N2" s="41"/>
      <c r="O2" s="41"/>
      <c r="P2" s="41"/>
      <c r="Q2" s="41"/>
      <c r="R2" s="41"/>
      <c r="S2" s="41"/>
      <c r="T2" s="41"/>
      <c r="U2" s="53" t="s">
        <v>2</v>
      </c>
      <c r="V2" s="53"/>
      <c r="W2" s="53"/>
      <c r="X2" s="53"/>
      <c r="Y2" s="53"/>
      <c r="Z2" s="41"/>
      <c r="AA2" s="53"/>
      <c r="AB2" s="41"/>
      <c r="AC2" s="53"/>
      <c r="AD2" s="53"/>
    </row>
    <row r="3" s="98" customFormat="1" ht="21" customHeight="1" spans="1:30">
      <c r="A3" s="84" t="s">
        <v>3</v>
      </c>
      <c r="B3" s="84" t="s">
        <v>4</v>
      </c>
      <c r="C3" s="84" t="s">
        <v>5</v>
      </c>
      <c r="D3" s="84" t="s">
        <v>6</v>
      </c>
      <c r="E3" s="84" t="s">
        <v>7</v>
      </c>
      <c r="F3" s="84" t="s">
        <v>8</v>
      </c>
      <c r="G3" s="84" t="s">
        <v>9</v>
      </c>
      <c r="H3" s="84" t="s">
        <v>10</v>
      </c>
      <c r="I3" s="84" t="s">
        <v>11</v>
      </c>
      <c r="J3" s="85" t="s">
        <v>12</v>
      </c>
      <c r="K3" s="84" t="s">
        <v>13</v>
      </c>
      <c r="L3" s="84"/>
      <c r="M3" s="84"/>
      <c r="N3" s="84"/>
      <c r="O3" s="84"/>
      <c r="P3" s="84"/>
      <c r="Q3" s="84"/>
      <c r="R3" s="84"/>
      <c r="S3" s="84"/>
      <c r="T3" s="84"/>
      <c r="U3" s="84"/>
      <c r="V3" s="84" t="s">
        <v>14</v>
      </c>
      <c r="W3" s="84" t="s">
        <v>15</v>
      </c>
      <c r="X3" s="84" t="s">
        <v>16</v>
      </c>
      <c r="Y3" s="84" t="s">
        <v>17</v>
      </c>
      <c r="Z3" s="84" t="s">
        <v>18</v>
      </c>
      <c r="AA3" s="84" t="s">
        <v>19</v>
      </c>
      <c r="AB3" s="84" t="s">
        <v>20</v>
      </c>
      <c r="AC3" s="84" t="s">
        <v>21</v>
      </c>
      <c r="AD3" s="84" t="s">
        <v>22</v>
      </c>
    </row>
    <row r="4" s="98" customFormat="1" ht="24" customHeight="1" spans="1:30">
      <c r="A4" s="84"/>
      <c r="B4" s="84"/>
      <c r="C4" s="84"/>
      <c r="D4" s="84"/>
      <c r="E4" s="84"/>
      <c r="F4" s="84"/>
      <c r="G4" s="84"/>
      <c r="H4" s="84"/>
      <c r="I4" s="84"/>
      <c r="J4" s="85"/>
      <c r="K4" s="84" t="s">
        <v>23</v>
      </c>
      <c r="L4" s="84" t="s">
        <v>24</v>
      </c>
      <c r="M4" s="84"/>
      <c r="N4" s="84"/>
      <c r="O4" s="84"/>
      <c r="P4" s="84"/>
      <c r="Q4" s="84"/>
      <c r="R4" s="84"/>
      <c r="S4" s="84" t="s">
        <v>25</v>
      </c>
      <c r="T4" s="84" t="s">
        <v>26</v>
      </c>
      <c r="U4" s="84" t="s">
        <v>27</v>
      </c>
      <c r="V4" s="84"/>
      <c r="W4" s="84"/>
      <c r="X4" s="84"/>
      <c r="Y4" s="84"/>
      <c r="Z4" s="84"/>
      <c r="AA4" s="84"/>
      <c r="AB4" s="84"/>
      <c r="AC4" s="84"/>
      <c r="AD4" s="84"/>
    </row>
    <row r="5" s="98" customFormat="1" ht="42.75" spans="1:30">
      <c r="A5" s="84"/>
      <c r="B5" s="84"/>
      <c r="C5" s="84"/>
      <c r="D5" s="84"/>
      <c r="E5" s="84"/>
      <c r="F5" s="84"/>
      <c r="G5" s="84"/>
      <c r="H5" s="84"/>
      <c r="I5" s="84"/>
      <c r="J5" s="85"/>
      <c r="K5" s="84"/>
      <c r="L5" s="84" t="s">
        <v>28</v>
      </c>
      <c r="M5" s="84" t="s">
        <v>29</v>
      </c>
      <c r="N5" s="84" t="s">
        <v>30</v>
      </c>
      <c r="O5" s="84" t="s">
        <v>31</v>
      </c>
      <c r="P5" s="84" t="s">
        <v>32</v>
      </c>
      <c r="Q5" s="84" t="s">
        <v>33</v>
      </c>
      <c r="R5" s="84" t="s">
        <v>34</v>
      </c>
      <c r="S5" s="84"/>
      <c r="T5" s="84"/>
      <c r="U5" s="84"/>
      <c r="V5" s="84"/>
      <c r="W5" s="84"/>
      <c r="X5" s="84"/>
      <c r="Y5" s="84"/>
      <c r="Z5" s="84"/>
      <c r="AA5" s="84"/>
      <c r="AB5" s="84"/>
      <c r="AC5" s="84"/>
      <c r="AD5" s="84"/>
    </row>
    <row r="6" s="55" customFormat="1" ht="45" customHeight="1" spans="1:30">
      <c r="A6" s="65" t="s">
        <v>23</v>
      </c>
      <c r="B6" s="65"/>
      <c r="C6" s="65"/>
      <c r="D6" s="65">
        <f>SUM(D76,D73,D7)</f>
        <v>112</v>
      </c>
      <c r="E6" s="65"/>
      <c r="F6" s="65"/>
      <c r="G6" s="65"/>
      <c r="H6" s="66"/>
      <c r="I6" s="65"/>
      <c r="J6" s="80"/>
      <c r="K6" s="65">
        <f t="shared" ref="K6:T6" si="0">SUM(K7,K73,K76)</f>
        <v>85655.3677</v>
      </c>
      <c r="L6" s="65">
        <f t="shared" si="0"/>
        <v>83505.3677</v>
      </c>
      <c r="M6" s="65">
        <f t="shared" si="0"/>
        <v>77507.3677</v>
      </c>
      <c r="N6" s="65">
        <f t="shared" si="0"/>
        <v>5620</v>
      </c>
      <c r="O6" s="65">
        <f t="shared" si="0"/>
        <v>378</v>
      </c>
      <c r="P6" s="65">
        <f t="shared" si="0"/>
        <v>0</v>
      </c>
      <c r="Q6" s="65">
        <f t="shared" si="0"/>
        <v>0</v>
      </c>
      <c r="R6" s="65">
        <f t="shared" si="0"/>
        <v>0</v>
      </c>
      <c r="S6" s="65">
        <f t="shared" si="0"/>
        <v>150</v>
      </c>
      <c r="T6" s="65">
        <f t="shared" si="0"/>
        <v>2000</v>
      </c>
      <c r="U6" s="65">
        <f>SUM(U7,U76)</f>
        <v>0</v>
      </c>
      <c r="V6" s="69"/>
      <c r="W6" s="69"/>
      <c r="X6" s="69"/>
      <c r="Y6" s="69"/>
      <c r="Z6" s="65"/>
      <c r="AA6" s="65"/>
      <c r="AB6" s="65"/>
      <c r="AC6" s="65"/>
      <c r="AD6" s="65"/>
    </row>
    <row r="7" s="55" customFormat="1" ht="45" customHeight="1" spans="1:30">
      <c r="A7" s="65" t="s">
        <v>35</v>
      </c>
      <c r="B7" s="65"/>
      <c r="C7" s="65"/>
      <c r="D7" s="65">
        <v>57</v>
      </c>
      <c r="E7" s="65"/>
      <c r="F7" s="65"/>
      <c r="G7" s="65"/>
      <c r="H7" s="65"/>
      <c r="I7" s="65"/>
      <c r="J7" s="81">
        <f>K7/K6</f>
        <v>0.657812548273025</v>
      </c>
      <c r="K7" s="65">
        <f t="shared" ref="K7:U7" si="1">SUM(K8,K15,K36,K52,K58,K66,K69,K71)</f>
        <v>56345.1757</v>
      </c>
      <c r="L7" s="65">
        <f t="shared" si="1"/>
        <v>55345.1757</v>
      </c>
      <c r="M7" s="65">
        <f t="shared" si="1"/>
        <v>54467.1757</v>
      </c>
      <c r="N7" s="65">
        <f t="shared" si="1"/>
        <v>500</v>
      </c>
      <c r="O7" s="65">
        <f t="shared" si="1"/>
        <v>378</v>
      </c>
      <c r="P7" s="65">
        <f t="shared" si="1"/>
        <v>0</v>
      </c>
      <c r="Q7" s="65">
        <f t="shared" si="1"/>
        <v>0</v>
      </c>
      <c r="R7" s="65">
        <f t="shared" si="1"/>
        <v>0</v>
      </c>
      <c r="S7" s="65">
        <f t="shared" si="1"/>
        <v>0</v>
      </c>
      <c r="T7" s="65">
        <f t="shared" si="1"/>
        <v>1000</v>
      </c>
      <c r="U7" s="65">
        <f t="shared" si="1"/>
        <v>0</v>
      </c>
      <c r="V7" s="97"/>
      <c r="W7" s="97"/>
      <c r="X7" s="97"/>
      <c r="Y7" s="97"/>
      <c r="Z7" s="65"/>
      <c r="AA7" s="65"/>
      <c r="AB7" s="65"/>
      <c r="AC7" s="65"/>
      <c r="AD7" s="65"/>
    </row>
    <row r="8" s="55" customFormat="1" ht="45" hidden="1" customHeight="1" spans="1:30">
      <c r="A8" s="65" t="s">
        <v>36</v>
      </c>
      <c r="B8" s="65"/>
      <c r="C8" s="65" t="s">
        <v>37</v>
      </c>
      <c r="D8" s="65"/>
      <c r="E8" s="65"/>
      <c r="F8" s="65"/>
      <c r="G8" s="65"/>
      <c r="H8" s="66" t="s">
        <v>38</v>
      </c>
      <c r="I8" s="65"/>
      <c r="J8" s="80">
        <f t="shared" ref="J8:U8" si="2">SUM(J9:J14)</f>
        <v>1345</v>
      </c>
      <c r="K8" s="65">
        <f t="shared" si="2"/>
        <v>33625</v>
      </c>
      <c r="L8" s="65">
        <f t="shared" si="2"/>
        <v>33625</v>
      </c>
      <c r="M8" s="65">
        <f t="shared" si="2"/>
        <v>33625</v>
      </c>
      <c r="N8" s="65">
        <f t="shared" si="2"/>
        <v>0</v>
      </c>
      <c r="O8" s="65">
        <f t="shared" si="2"/>
        <v>0</v>
      </c>
      <c r="P8" s="65">
        <f t="shared" si="2"/>
        <v>0</v>
      </c>
      <c r="Q8" s="65">
        <f t="shared" si="2"/>
        <v>0</v>
      </c>
      <c r="R8" s="65">
        <f t="shared" si="2"/>
        <v>0</v>
      </c>
      <c r="S8" s="65">
        <f t="shared" si="2"/>
        <v>0</v>
      </c>
      <c r="T8" s="65">
        <f t="shared" si="2"/>
        <v>0</v>
      </c>
      <c r="U8" s="65">
        <f t="shared" si="2"/>
        <v>0</v>
      </c>
      <c r="V8" s="69"/>
      <c r="W8" s="69"/>
      <c r="X8" s="69"/>
      <c r="Y8" s="69"/>
      <c r="Z8" s="65"/>
      <c r="AA8" s="65"/>
      <c r="AB8" s="65"/>
      <c r="AC8" s="65"/>
      <c r="AD8" s="65"/>
    </row>
    <row r="9" s="57" customFormat="1" ht="67" hidden="1" customHeight="1" spans="1:30">
      <c r="A9" s="69">
        <v>1</v>
      </c>
      <c r="B9" s="69" t="s">
        <v>39</v>
      </c>
      <c r="C9" s="69" t="s">
        <v>40</v>
      </c>
      <c r="D9" s="69" t="s">
        <v>41</v>
      </c>
      <c r="E9" s="69" t="s">
        <v>42</v>
      </c>
      <c r="F9" s="69" t="s">
        <v>43</v>
      </c>
      <c r="G9" s="69" t="s">
        <v>44</v>
      </c>
      <c r="H9" s="71" t="s">
        <v>45</v>
      </c>
      <c r="I9" s="69" t="s">
        <v>46</v>
      </c>
      <c r="J9" s="102">
        <v>465</v>
      </c>
      <c r="K9" s="69">
        <f t="shared" ref="K9:K14" si="3">SUM(L9,S9,T9,U9)</f>
        <v>11625</v>
      </c>
      <c r="L9" s="69">
        <f t="shared" ref="L9:L14" si="4">SUM(M9:R9)</f>
        <v>11625</v>
      </c>
      <c r="M9" s="69">
        <f>465*25</f>
        <v>11625</v>
      </c>
      <c r="N9" s="69"/>
      <c r="O9" s="84"/>
      <c r="P9" s="69"/>
      <c r="Q9" s="69"/>
      <c r="R9" s="69"/>
      <c r="S9" s="69"/>
      <c r="T9" s="69"/>
      <c r="U9" s="69"/>
      <c r="V9" s="69"/>
      <c r="W9" s="69"/>
      <c r="X9" s="69"/>
      <c r="Y9" s="69"/>
      <c r="Z9" s="69" t="s">
        <v>47</v>
      </c>
      <c r="AA9" s="69" t="s">
        <v>48</v>
      </c>
      <c r="AB9" s="69" t="s">
        <v>49</v>
      </c>
      <c r="AC9" s="69" t="s">
        <v>50</v>
      </c>
      <c r="AD9" s="69"/>
    </row>
    <row r="10" s="57" customFormat="1" ht="66" hidden="1" customHeight="1" spans="1:30">
      <c r="A10" s="69">
        <v>2</v>
      </c>
      <c r="B10" s="69" t="s">
        <v>51</v>
      </c>
      <c r="C10" s="69" t="s">
        <v>52</v>
      </c>
      <c r="D10" s="69" t="s">
        <v>41</v>
      </c>
      <c r="E10" s="69" t="s">
        <v>42</v>
      </c>
      <c r="F10" s="69" t="s">
        <v>43</v>
      </c>
      <c r="G10" s="69" t="s">
        <v>53</v>
      </c>
      <c r="H10" s="71" t="s">
        <v>54</v>
      </c>
      <c r="I10" s="69" t="s">
        <v>46</v>
      </c>
      <c r="J10" s="69">
        <v>80</v>
      </c>
      <c r="K10" s="69">
        <f t="shared" si="3"/>
        <v>2000</v>
      </c>
      <c r="L10" s="69">
        <f t="shared" si="4"/>
        <v>2000</v>
      </c>
      <c r="M10" s="69">
        <v>2000</v>
      </c>
      <c r="N10" s="69"/>
      <c r="O10" s="84"/>
      <c r="P10" s="69"/>
      <c r="Q10" s="69"/>
      <c r="R10" s="69"/>
      <c r="S10" s="69"/>
      <c r="T10" s="69"/>
      <c r="U10" s="84"/>
      <c r="V10" s="97"/>
      <c r="W10" s="97"/>
      <c r="X10" s="97"/>
      <c r="Y10" s="97"/>
      <c r="Z10" s="86" t="s">
        <v>55</v>
      </c>
      <c r="AA10" s="86" t="s">
        <v>56</v>
      </c>
      <c r="AB10" s="69" t="s">
        <v>49</v>
      </c>
      <c r="AC10" s="69" t="s">
        <v>50</v>
      </c>
      <c r="AD10" s="69" t="s">
        <v>57</v>
      </c>
    </row>
    <row r="11" s="57" customFormat="1" ht="63" hidden="1" customHeight="1" spans="1:30">
      <c r="A11" s="69">
        <v>3</v>
      </c>
      <c r="B11" s="69" t="s">
        <v>39</v>
      </c>
      <c r="C11" s="69" t="s">
        <v>58</v>
      </c>
      <c r="D11" s="69" t="s">
        <v>41</v>
      </c>
      <c r="E11" s="69" t="s">
        <v>42</v>
      </c>
      <c r="F11" s="69" t="s">
        <v>43</v>
      </c>
      <c r="G11" s="69" t="s">
        <v>59</v>
      </c>
      <c r="H11" s="71" t="s">
        <v>60</v>
      </c>
      <c r="I11" s="69" t="s">
        <v>46</v>
      </c>
      <c r="J11" s="102">
        <v>300</v>
      </c>
      <c r="K11" s="69">
        <f t="shared" si="3"/>
        <v>7500</v>
      </c>
      <c r="L11" s="69">
        <f t="shared" si="4"/>
        <v>7500</v>
      </c>
      <c r="M11" s="69">
        <v>7500</v>
      </c>
      <c r="N11" s="69"/>
      <c r="O11" s="84"/>
      <c r="P11" s="69"/>
      <c r="Q11" s="69"/>
      <c r="R11" s="69"/>
      <c r="S11" s="69"/>
      <c r="T11" s="69"/>
      <c r="U11" s="69"/>
      <c r="V11" s="69"/>
      <c r="W11" s="69"/>
      <c r="X11" s="69"/>
      <c r="Y11" s="69"/>
      <c r="Z11" s="69" t="s">
        <v>61</v>
      </c>
      <c r="AA11" s="69" t="s">
        <v>62</v>
      </c>
      <c r="AB11" s="69" t="s">
        <v>49</v>
      </c>
      <c r="AC11" s="69" t="s">
        <v>50</v>
      </c>
      <c r="AD11" s="69"/>
    </row>
    <row r="12" s="57" customFormat="1" ht="67" hidden="1" customHeight="1" spans="1:30">
      <c r="A12" s="69">
        <v>4</v>
      </c>
      <c r="B12" s="69" t="s">
        <v>39</v>
      </c>
      <c r="C12" s="69" t="s">
        <v>63</v>
      </c>
      <c r="D12" s="69" t="s">
        <v>41</v>
      </c>
      <c r="E12" s="69" t="s">
        <v>42</v>
      </c>
      <c r="F12" s="69" t="s">
        <v>43</v>
      </c>
      <c r="G12" s="69" t="s">
        <v>64</v>
      </c>
      <c r="H12" s="71" t="s">
        <v>65</v>
      </c>
      <c r="I12" s="69" t="s">
        <v>46</v>
      </c>
      <c r="J12" s="102">
        <v>200</v>
      </c>
      <c r="K12" s="69">
        <f t="shared" si="3"/>
        <v>5000</v>
      </c>
      <c r="L12" s="69">
        <f t="shared" si="4"/>
        <v>5000</v>
      </c>
      <c r="M12" s="69">
        <v>5000</v>
      </c>
      <c r="N12" s="69"/>
      <c r="O12" s="84"/>
      <c r="P12" s="69"/>
      <c r="Q12" s="69"/>
      <c r="R12" s="69"/>
      <c r="S12" s="69"/>
      <c r="T12" s="69"/>
      <c r="U12" s="69"/>
      <c r="V12" s="69"/>
      <c r="W12" s="69"/>
      <c r="X12" s="69"/>
      <c r="Y12" s="69"/>
      <c r="Z12" s="69" t="s">
        <v>66</v>
      </c>
      <c r="AA12" s="69" t="s">
        <v>67</v>
      </c>
      <c r="AB12" s="69" t="s">
        <v>49</v>
      </c>
      <c r="AC12" s="69" t="s">
        <v>50</v>
      </c>
      <c r="AD12" s="69"/>
    </row>
    <row r="13" s="57" customFormat="1" ht="70" hidden="1" customHeight="1" spans="1:30">
      <c r="A13" s="69">
        <v>5</v>
      </c>
      <c r="B13" s="69" t="s">
        <v>39</v>
      </c>
      <c r="C13" s="69" t="s">
        <v>68</v>
      </c>
      <c r="D13" s="69" t="s">
        <v>41</v>
      </c>
      <c r="E13" s="69" t="s">
        <v>42</v>
      </c>
      <c r="F13" s="69" t="s">
        <v>43</v>
      </c>
      <c r="G13" s="69" t="s">
        <v>69</v>
      </c>
      <c r="H13" s="92" t="s">
        <v>70</v>
      </c>
      <c r="I13" s="69" t="s">
        <v>46</v>
      </c>
      <c r="J13" s="96">
        <v>200</v>
      </c>
      <c r="K13" s="69">
        <f t="shared" si="3"/>
        <v>5000</v>
      </c>
      <c r="L13" s="69">
        <f t="shared" si="4"/>
        <v>5000</v>
      </c>
      <c r="M13" s="69">
        <v>5000</v>
      </c>
      <c r="N13" s="69"/>
      <c r="O13" s="84"/>
      <c r="P13" s="69"/>
      <c r="Q13" s="69"/>
      <c r="R13" s="69"/>
      <c r="S13" s="69"/>
      <c r="T13" s="69"/>
      <c r="U13" s="69"/>
      <c r="V13" s="69"/>
      <c r="W13" s="69"/>
      <c r="X13" s="69"/>
      <c r="Y13" s="69"/>
      <c r="Z13" s="69" t="s">
        <v>71</v>
      </c>
      <c r="AA13" s="69" t="s">
        <v>72</v>
      </c>
      <c r="AB13" s="69" t="s">
        <v>49</v>
      </c>
      <c r="AC13" s="69" t="s">
        <v>50</v>
      </c>
      <c r="AD13" s="69"/>
    </row>
    <row r="14" s="57" customFormat="1" ht="63" hidden="1" customHeight="1" spans="1:30">
      <c r="A14" s="69">
        <v>6</v>
      </c>
      <c r="B14" s="69" t="s">
        <v>39</v>
      </c>
      <c r="C14" s="69" t="s">
        <v>73</v>
      </c>
      <c r="D14" s="69" t="s">
        <v>41</v>
      </c>
      <c r="E14" s="69" t="s">
        <v>42</v>
      </c>
      <c r="F14" s="69" t="s">
        <v>43</v>
      </c>
      <c r="G14" s="69" t="s">
        <v>74</v>
      </c>
      <c r="H14" s="71" t="s">
        <v>75</v>
      </c>
      <c r="I14" s="69" t="s">
        <v>46</v>
      </c>
      <c r="J14" s="96">
        <v>100</v>
      </c>
      <c r="K14" s="69">
        <f t="shared" si="3"/>
        <v>2500</v>
      </c>
      <c r="L14" s="69">
        <f t="shared" si="4"/>
        <v>2500</v>
      </c>
      <c r="M14" s="69">
        <v>2500</v>
      </c>
      <c r="N14" s="69"/>
      <c r="O14" s="69"/>
      <c r="P14" s="69"/>
      <c r="Q14" s="69"/>
      <c r="R14" s="69"/>
      <c r="S14" s="69"/>
      <c r="T14" s="69"/>
      <c r="U14" s="69"/>
      <c r="V14" s="97"/>
      <c r="W14" s="97"/>
      <c r="X14" s="97"/>
      <c r="Y14" s="97"/>
      <c r="Z14" s="69" t="s">
        <v>76</v>
      </c>
      <c r="AA14" s="69" t="s">
        <v>77</v>
      </c>
      <c r="AB14" s="69" t="s">
        <v>49</v>
      </c>
      <c r="AC14" s="69" t="s">
        <v>50</v>
      </c>
      <c r="AD14" s="69"/>
    </row>
    <row r="15" s="55" customFormat="1" ht="45" hidden="1" customHeight="1" spans="1:30">
      <c r="A15" s="65" t="s">
        <v>78</v>
      </c>
      <c r="B15" s="65"/>
      <c r="C15" s="65" t="s">
        <v>79</v>
      </c>
      <c r="D15" s="65"/>
      <c r="E15" s="65"/>
      <c r="F15" s="65"/>
      <c r="G15" s="65"/>
      <c r="H15" s="66"/>
      <c r="I15" s="65"/>
      <c r="J15" s="65">
        <f t="shared" ref="J15:U15" si="5">SUM(J16:J35)</f>
        <v>205.96</v>
      </c>
      <c r="K15" s="65">
        <f t="shared" si="5"/>
        <v>12357.6</v>
      </c>
      <c r="L15" s="65">
        <f t="shared" si="5"/>
        <v>12357.6</v>
      </c>
      <c r="M15" s="65">
        <f t="shared" si="5"/>
        <v>12357.6</v>
      </c>
      <c r="N15" s="65">
        <f t="shared" si="5"/>
        <v>0</v>
      </c>
      <c r="O15" s="65">
        <f t="shared" si="5"/>
        <v>0</v>
      </c>
      <c r="P15" s="65">
        <f t="shared" si="5"/>
        <v>0</v>
      </c>
      <c r="Q15" s="65">
        <f t="shared" si="5"/>
        <v>0</v>
      </c>
      <c r="R15" s="65">
        <f t="shared" si="5"/>
        <v>0</v>
      </c>
      <c r="S15" s="65">
        <f t="shared" si="5"/>
        <v>0</v>
      </c>
      <c r="T15" s="65">
        <f t="shared" si="5"/>
        <v>0</v>
      </c>
      <c r="U15" s="65">
        <f t="shared" si="5"/>
        <v>0</v>
      </c>
      <c r="V15" s="69"/>
      <c r="W15" s="69"/>
      <c r="X15" s="69"/>
      <c r="Y15" s="69"/>
      <c r="Z15" s="65"/>
      <c r="AA15" s="65"/>
      <c r="AB15" s="65"/>
      <c r="AC15" s="65"/>
      <c r="AD15" s="65"/>
    </row>
    <row r="16" s="56" customFormat="1" ht="74" hidden="1" customHeight="1" spans="1:30">
      <c r="A16" s="69">
        <v>7</v>
      </c>
      <c r="B16" s="69" t="s">
        <v>80</v>
      </c>
      <c r="C16" s="69" t="s">
        <v>81</v>
      </c>
      <c r="D16" s="69" t="s">
        <v>41</v>
      </c>
      <c r="E16" s="69" t="s">
        <v>82</v>
      </c>
      <c r="F16" s="70" t="s">
        <v>43</v>
      </c>
      <c r="G16" s="70" t="s">
        <v>83</v>
      </c>
      <c r="H16" s="71" t="s">
        <v>84</v>
      </c>
      <c r="I16" s="83" t="s">
        <v>85</v>
      </c>
      <c r="J16" s="83">
        <f>8+3.2</f>
        <v>11.2</v>
      </c>
      <c r="K16" s="69">
        <f t="shared" ref="K16:K35" si="6">SUM(L16,S16,T16,U16)</f>
        <v>672</v>
      </c>
      <c r="L16" s="69">
        <f t="shared" ref="L16:L35" si="7">SUM(M16:R16)</f>
        <v>672</v>
      </c>
      <c r="M16" s="70">
        <f t="shared" ref="M16:M32" si="8">J16*60</f>
        <v>672</v>
      </c>
      <c r="N16" s="70"/>
      <c r="O16" s="84"/>
      <c r="P16" s="70"/>
      <c r="Q16" s="69"/>
      <c r="R16" s="70"/>
      <c r="S16" s="70"/>
      <c r="T16" s="70"/>
      <c r="U16" s="84"/>
      <c r="V16" s="88"/>
      <c r="W16" s="88"/>
      <c r="X16" s="88"/>
      <c r="Y16" s="88"/>
      <c r="Z16" s="70" t="s">
        <v>83</v>
      </c>
      <c r="AA16" s="70" t="s">
        <v>86</v>
      </c>
      <c r="AB16" s="69" t="s">
        <v>87</v>
      </c>
      <c r="AC16" s="69" t="s">
        <v>88</v>
      </c>
      <c r="AD16" s="88"/>
    </row>
    <row r="17" s="56" customFormat="1" ht="74" hidden="1" customHeight="1" spans="1:30">
      <c r="A17" s="69">
        <v>8</v>
      </c>
      <c r="B17" s="69" t="s">
        <v>80</v>
      </c>
      <c r="C17" s="69" t="s">
        <v>89</v>
      </c>
      <c r="D17" s="69" t="s">
        <v>41</v>
      </c>
      <c r="E17" s="69" t="s">
        <v>82</v>
      </c>
      <c r="F17" s="70" t="s">
        <v>43</v>
      </c>
      <c r="G17" s="69" t="s">
        <v>90</v>
      </c>
      <c r="H17" s="71" t="s">
        <v>91</v>
      </c>
      <c r="I17" s="83" t="s">
        <v>85</v>
      </c>
      <c r="J17" s="83">
        <v>15</v>
      </c>
      <c r="K17" s="69">
        <f t="shared" si="6"/>
        <v>900</v>
      </c>
      <c r="L17" s="69">
        <f t="shared" si="7"/>
        <v>900</v>
      </c>
      <c r="M17" s="70">
        <f t="shared" si="8"/>
        <v>900</v>
      </c>
      <c r="N17" s="70"/>
      <c r="O17" s="84"/>
      <c r="P17" s="70"/>
      <c r="Q17" s="69"/>
      <c r="R17" s="70"/>
      <c r="S17" s="70"/>
      <c r="T17" s="70"/>
      <c r="U17" s="84"/>
      <c r="V17" s="88"/>
      <c r="W17" s="88"/>
      <c r="X17" s="88"/>
      <c r="Y17" s="88"/>
      <c r="Z17" s="69" t="s">
        <v>92</v>
      </c>
      <c r="AA17" s="69" t="s">
        <v>93</v>
      </c>
      <c r="AB17" s="69" t="s">
        <v>87</v>
      </c>
      <c r="AC17" s="69" t="s">
        <v>88</v>
      </c>
      <c r="AD17" s="88"/>
    </row>
    <row r="18" s="56" customFormat="1" ht="88" hidden="1" customHeight="1" spans="1:30">
      <c r="A18" s="69">
        <v>9</v>
      </c>
      <c r="B18" s="69" t="s">
        <v>80</v>
      </c>
      <c r="C18" s="69" t="s">
        <v>94</v>
      </c>
      <c r="D18" s="69" t="s">
        <v>41</v>
      </c>
      <c r="E18" s="69" t="s">
        <v>82</v>
      </c>
      <c r="F18" s="70" t="s">
        <v>43</v>
      </c>
      <c r="G18" s="69" t="s">
        <v>95</v>
      </c>
      <c r="H18" s="71" t="s">
        <v>96</v>
      </c>
      <c r="I18" s="83" t="s">
        <v>85</v>
      </c>
      <c r="J18" s="83">
        <v>5.4</v>
      </c>
      <c r="K18" s="69">
        <f t="shared" si="6"/>
        <v>324</v>
      </c>
      <c r="L18" s="69">
        <f t="shared" si="7"/>
        <v>324</v>
      </c>
      <c r="M18" s="70">
        <f t="shared" si="8"/>
        <v>324</v>
      </c>
      <c r="N18" s="70"/>
      <c r="O18" s="84"/>
      <c r="P18" s="70"/>
      <c r="Q18" s="69"/>
      <c r="R18" s="70"/>
      <c r="S18" s="70"/>
      <c r="T18" s="70"/>
      <c r="U18" s="84"/>
      <c r="V18" s="88"/>
      <c r="W18" s="88"/>
      <c r="X18" s="88"/>
      <c r="Y18" s="88"/>
      <c r="Z18" s="69" t="s">
        <v>61</v>
      </c>
      <c r="AA18" s="69" t="s">
        <v>62</v>
      </c>
      <c r="AB18" s="69" t="s">
        <v>87</v>
      </c>
      <c r="AC18" s="69" t="s">
        <v>88</v>
      </c>
      <c r="AD18" s="88"/>
    </row>
    <row r="19" s="56" customFormat="1" ht="89" hidden="1" customHeight="1" spans="1:30">
      <c r="A19" s="69">
        <v>10</v>
      </c>
      <c r="B19" s="69" t="s">
        <v>80</v>
      </c>
      <c r="C19" s="69" t="s">
        <v>97</v>
      </c>
      <c r="D19" s="69" t="s">
        <v>41</v>
      </c>
      <c r="E19" s="69" t="s">
        <v>82</v>
      </c>
      <c r="F19" s="70" t="s">
        <v>43</v>
      </c>
      <c r="G19" s="69" t="s">
        <v>98</v>
      </c>
      <c r="H19" s="71" t="s">
        <v>99</v>
      </c>
      <c r="I19" s="83" t="s">
        <v>85</v>
      </c>
      <c r="J19" s="83">
        <v>14.1</v>
      </c>
      <c r="K19" s="69">
        <f t="shared" si="6"/>
        <v>846</v>
      </c>
      <c r="L19" s="69">
        <f t="shared" si="7"/>
        <v>846</v>
      </c>
      <c r="M19" s="70">
        <f t="shared" si="8"/>
        <v>846</v>
      </c>
      <c r="N19" s="70"/>
      <c r="O19" s="84"/>
      <c r="P19" s="70"/>
      <c r="Q19" s="69"/>
      <c r="R19" s="70"/>
      <c r="S19" s="70"/>
      <c r="T19" s="70"/>
      <c r="U19" s="84"/>
      <c r="V19" s="88"/>
      <c r="W19" s="88"/>
      <c r="X19" s="88"/>
      <c r="Y19" s="88"/>
      <c r="Z19" s="69" t="s">
        <v>71</v>
      </c>
      <c r="AA19" s="69" t="s">
        <v>100</v>
      </c>
      <c r="AB19" s="69" t="s">
        <v>87</v>
      </c>
      <c r="AC19" s="69" t="s">
        <v>88</v>
      </c>
      <c r="AD19" s="88"/>
    </row>
    <row r="20" s="56" customFormat="1" ht="74" hidden="1" customHeight="1" spans="1:30">
      <c r="A20" s="69">
        <v>11</v>
      </c>
      <c r="B20" s="69" t="s">
        <v>80</v>
      </c>
      <c r="C20" s="69" t="s">
        <v>101</v>
      </c>
      <c r="D20" s="69" t="s">
        <v>41</v>
      </c>
      <c r="E20" s="69" t="s">
        <v>82</v>
      </c>
      <c r="F20" s="70" t="s">
        <v>43</v>
      </c>
      <c r="G20" s="69" t="s">
        <v>102</v>
      </c>
      <c r="H20" s="71" t="s">
        <v>103</v>
      </c>
      <c r="I20" s="83" t="s">
        <v>85</v>
      </c>
      <c r="J20" s="83">
        <v>10.76</v>
      </c>
      <c r="K20" s="69">
        <f t="shared" si="6"/>
        <v>645.6</v>
      </c>
      <c r="L20" s="69">
        <f t="shared" si="7"/>
        <v>645.6</v>
      </c>
      <c r="M20" s="70">
        <f t="shared" si="8"/>
        <v>645.6</v>
      </c>
      <c r="N20" s="70"/>
      <c r="O20" s="84"/>
      <c r="P20" s="70"/>
      <c r="Q20" s="69"/>
      <c r="R20" s="70"/>
      <c r="S20" s="70"/>
      <c r="T20" s="70"/>
      <c r="U20" s="84"/>
      <c r="V20" s="88"/>
      <c r="W20" s="88"/>
      <c r="X20" s="88"/>
      <c r="Y20" s="88"/>
      <c r="Z20" s="69" t="s">
        <v>104</v>
      </c>
      <c r="AA20" s="69" t="s">
        <v>105</v>
      </c>
      <c r="AB20" s="69" t="s">
        <v>87</v>
      </c>
      <c r="AC20" s="69" t="s">
        <v>88</v>
      </c>
      <c r="AD20" s="88"/>
    </row>
    <row r="21" s="56" customFormat="1" ht="74" hidden="1" customHeight="1" spans="1:30">
      <c r="A21" s="69">
        <v>12</v>
      </c>
      <c r="B21" s="69" t="s">
        <v>80</v>
      </c>
      <c r="C21" s="69" t="s">
        <v>106</v>
      </c>
      <c r="D21" s="69" t="s">
        <v>41</v>
      </c>
      <c r="E21" s="69" t="s">
        <v>82</v>
      </c>
      <c r="F21" s="70" t="s">
        <v>43</v>
      </c>
      <c r="G21" s="69" t="s">
        <v>107</v>
      </c>
      <c r="H21" s="71" t="s">
        <v>108</v>
      </c>
      <c r="I21" s="83" t="s">
        <v>85</v>
      </c>
      <c r="J21" s="83">
        <v>6.5</v>
      </c>
      <c r="K21" s="69">
        <f t="shared" si="6"/>
        <v>390</v>
      </c>
      <c r="L21" s="69">
        <f t="shared" si="7"/>
        <v>390</v>
      </c>
      <c r="M21" s="70">
        <f t="shared" si="8"/>
        <v>390</v>
      </c>
      <c r="N21" s="70"/>
      <c r="O21" s="84"/>
      <c r="P21" s="70"/>
      <c r="Q21" s="69"/>
      <c r="R21" s="70"/>
      <c r="S21" s="70"/>
      <c r="T21" s="70"/>
      <c r="U21" s="84"/>
      <c r="V21" s="88"/>
      <c r="W21" s="88"/>
      <c r="X21" s="88"/>
      <c r="Y21" s="88"/>
      <c r="Z21" s="69" t="s">
        <v>109</v>
      </c>
      <c r="AA21" s="83" t="s">
        <v>110</v>
      </c>
      <c r="AB21" s="69" t="s">
        <v>87</v>
      </c>
      <c r="AC21" s="90" t="s">
        <v>88</v>
      </c>
      <c r="AD21" s="88"/>
    </row>
    <row r="22" s="56" customFormat="1" ht="74" hidden="1" customHeight="1" spans="1:30">
      <c r="A22" s="69">
        <v>13</v>
      </c>
      <c r="B22" s="69" t="s">
        <v>80</v>
      </c>
      <c r="C22" s="69" t="s">
        <v>111</v>
      </c>
      <c r="D22" s="69" t="s">
        <v>41</v>
      </c>
      <c r="E22" s="69" t="s">
        <v>82</v>
      </c>
      <c r="F22" s="70" t="s">
        <v>43</v>
      </c>
      <c r="G22" s="69" t="s">
        <v>112</v>
      </c>
      <c r="H22" s="71" t="s">
        <v>113</v>
      </c>
      <c r="I22" s="83" t="s">
        <v>85</v>
      </c>
      <c r="J22" s="83">
        <v>8.5</v>
      </c>
      <c r="K22" s="69">
        <f t="shared" si="6"/>
        <v>510</v>
      </c>
      <c r="L22" s="69">
        <f t="shared" si="7"/>
        <v>510</v>
      </c>
      <c r="M22" s="70">
        <f t="shared" si="8"/>
        <v>510</v>
      </c>
      <c r="N22" s="70"/>
      <c r="O22" s="84"/>
      <c r="P22" s="70"/>
      <c r="Q22" s="69"/>
      <c r="R22" s="70"/>
      <c r="S22" s="70"/>
      <c r="T22" s="70"/>
      <c r="U22" s="84"/>
      <c r="V22" s="88"/>
      <c r="W22" s="88"/>
      <c r="X22" s="88"/>
      <c r="Y22" s="88"/>
      <c r="Z22" s="69" t="s">
        <v>114</v>
      </c>
      <c r="AA22" s="69" t="s">
        <v>115</v>
      </c>
      <c r="AB22" s="69" t="s">
        <v>87</v>
      </c>
      <c r="AC22" s="69" t="s">
        <v>88</v>
      </c>
      <c r="AD22" s="88"/>
    </row>
    <row r="23" s="56" customFormat="1" ht="74" customHeight="1" spans="1:30">
      <c r="A23" s="69">
        <v>14</v>
      </c>
      <c r="B23" s="69" t="s">
        <v>80</v>
      </c>
      <c r="C23" s="69" t="s">
        <v>116</v>
      </c>
      <c r="D23" s="69" t="s">
        <v>41</v>
      </c>
      <c r="E23" s="69" t="s">
        <v>82</v>
      </c>
      <c r="F23" s="70" t="s">
        <v>43</v>
      </c>
      <c r="G23" s="69" t="s">
        <v>117</v>
      </c>
      <c r="H23" s="71" t="s">
        <v>118</v>
      </c>
      <c r="I23" s="83" t="s">
        <v>85</v>
      </c>
      <c r="J23" s="83">
        <v>10</v>
      </c>
      <c r="K23" s="69">
        <f t="shared" si="6"/>
        <v>600</v>
      </c>
      <c r="L23" s="69">
        <f t="shared" si="7"/>
        <v>600</v>
      </c>
      <c r="M23" s="70">
        <f t="shared" si="8"/>
        <v>600</v>
      </c>
      <c r="N23" s="70"/>
      <c r="O23" s="84"/>
      <c r="P23" s="70"/>
      <c r="Q23" s="69"/>
      <c r="R23" s="70"/>
      <c r="S23" s="70"/>
      <c r="T23" s="70"/>
      <c r="U23" s="84"/>
      <c r="V23" s="88"/>
      <c r="W23" s="88"/>
      <c r="X23" s="88"/>
      <c r="Y23" s="88"/>
      <c r="Z23" s="69" t="s">
        <v>119</v>
      </c>
      <c r="AA23" s="69" t="s">
        <v>120</v>
      </c>
      <c r="AB23" s="69" t="s">
        <v>87</v>
      </c>
      <c r="AC23" s="86" t="s">
        <v>88</v>
      </c>
      <c r="AD23" s="88"/>
    </row>
    <row r="24" s="56" customFormat="1" ht="74" hidden="1" customHeight="1" spans="1:30">
      <c r="A24" s="69">
        <v>15</v>
      </c>
      <c r="B24" s="69" t="s">
        <v>80</v>
      </c>
      <c r="C24" s="69" t="s">
        <v>121</v>
      </c>
      <c r="D24" s="69" t="s">
        <v>41</v>
      </c>
      <c r="E24" s="69" t="s">
        <v>82</v>
      </c>
      <c r="F24" s="70" t="s">
        <v>43</v>
      </c>
      <c r="G24" s="69" t="s">
        <v>122</v>
      </c>
      <c r="H24" s="71" t="s">
        <v>123</v>
      </c>
      <c r="I24" s="83" t="s">
        <v>85</v>
      </c>
      <c r="J24" s="83">
        <v>6.5</v>
      </c>
      <c r="K24" s="69">
        <f t="shared" si="6"/>
        <v>390</v>
      </c>
      <c r="L24" s="69">
        <f t="shared" si="7"/>
        <v>390</v>
      </c>
      <c r="M24" s="70">
        <f t="shared" si="8"/>
        <v>390</v>
      </c>
      <c r="N24" s="70"/>
      <c r="O24" s="84"/>
      <c r="P24" s="70"/>
      <c r="Q24" s="69"/>
      <c r="R24" s="70"/>
      <c r="S24" s="70"/>
      <c r="T24" s="70"/>
      <c r="U24" s="84"/>
      <c r="V24" s="88"/>
      <c r="W24" s="88"/>
      <c r="X24" s="88"/>
      <c r="Y24" s="88"/>
      <c r="Z24" s="69" t="s">
        <v>124</v>
      </c>
      <c r="AA24" s="69" t="s">
        <v>125</v>
      </c>
      <c r="AB24" s="69" t="s">
        <v>87</v>
      </c>
      <c r="AC24" s="86" t="s">
        <v>88</v>
      </c>
      <c r="AD24" s="88"/>
    </row>
    <row r="25" s="56" customFormat="1" ht="74" hidden="1" customHeight="1" spans="1:30">
      <c r="A25" s="69">
        <v>16</v>
      </c>
      <c r="B25" s="69" t="s">
        <v>80</v>
      </c>
      <c r="C25" s="69" t="s">
        <v>126</v>
      </c>
      <c r="D25" s="69" t="s">
        <v>41</v>
      </c>
      <c r="E25" s="69" t="s">
        <v>82</v>
      </c>
      <c r="F25" s="70" t="s">
        <v>43</v>
      </c>
      <c r="G25" s="69" t="s">
        <v>127</v>
      </c>
      <c r="H25" s="71" t="s">
        <v>128</v>
      </c>
      <c r="I25" s="83" t="s">
        <v>85</v>
      </c>
      <c r="J25" s="83">
        <v>10</v>
      </c>
      <c r="K25" s="69">
        <f t="shared" si="6"/>
        <v>600</v>
      </c>
      <c r="L25" s="69">
        <f t="shared" si="7"/>
        <v>600</v>
      </c>
      <c r="M25" s="70">
        <f t="shared" si="8"/>
        <v>600</v>
      </c>
      <c r="N25" s="70"/>
      <c r="O25" s="84"/>
      <c r="P25" s="70"/>
      <c r="Q25" s="69"/>
      <c r="R25" s="70"/>
      <c r="S25" s="70"/>
      <c r="T25" s="70"/>
      <c r="U25" s="84"/>
      <c r="V25" s="88"/>
      <c r="W25" s="88"/>
      <c r="X25" s="88"/>
      <c r="Y25" s="88"/>
      <c r="Z25" s="69" t="s">
        <v>129</v>
      </c>
      <c r="AA25" s="69" t="s">
        <v>130</v>
      </c>
      <c r="AB25" s="69" t="s">
        <v>87</v>
      </c>
      <c r="AC25" s="69" t="s">
        <v>88</v>
      </c>
      <c r="AD25" s="88"/>
    </row>
    <row r="26" s="56" customFormat="1" ht="74" hidden="1" customHeight="1" spans="1:30">
      <c r="A26" s="69">
        <v>17</v>
      </c>
      <c r="B26" s="69" t="s">
        <v>80</v>
      </c>
      <c r="C26" s="69" t="s">
        <v>131</v>
      </c>
      <c r="D26" s="69" t="s">
        <v>41</v>
      </c>
      <c r="E26" s="69" t="s">
        <v>82</v>
      </c>
      <c r="F26" s="70" t="s">
        <v>43</v>
      </c>
      <c r="G26" s="69" t="s">
        <v>66</v>
      </c>
      <c r="H26" s="71" t="s">
        <v>132</v>
      </c>
      <c r="I26" s="83" t="s">
        <v>85</v>
      </c>
      <c r="J26" s="83">
        <v>15</v>
      </c>
      <c r="K26" s="69">
        <f t="shared" si="6"/>
        <v>900</v>
      </c>
      <c r="L26" s="69">
        <f t="shared" si="7"/>
        <v>900</v>
      </c>
      <c r="M26" s="70">
        <f t="shared" si="8"/>
        <v>900</v>
      </c>
      <c r="N26" s="70"/>
      <c r="O26" s="84"/>
      <c r="P26" s="70"/>
      <c r="Q26" s="69"/>
      <c r="R26" s="70"/>
      <c r="S26" s="70"/>
      <c r="T26" s="70"/>
      <c r="U26" s="84"/>
      <c r="V26" s="88"/>
      <c r="W26" s="88"/>
      <c r="X26" s="88"/>
      <c r="Y26" s="88"/>
      <c r="Z26" s="69" t="s">
        <v>66</v>
      </c>
      <c r="AA26" s="69" t="s">
        <v>67</v>
      </c>
      <c r="AB26" s="69" t="s">
        <v>87</v>
      </c>
      <c r="AC26" s="69" t="s">
        <v>88</v>
      </c>
      <c r="AD26" s="88"/>
    </row>
    <row r="27" s="56" customFormat="1" ht="74" hidden="1" customHeight="1" spans="1:30">
      <c r="A27" s="69">
        <v>18</v>
      </c>
      <c r="B27" s="69" t="s">
        <v>80</v>
      </c>
      <c r="C27" s="69" t="s">
        <v>133</v>
      </c>
      <c r="D27" s="69" t="s">
        <v>41</v>
      </c>
      <c r="E27" s="69" t="s">
        <v>82</v>
      </c>
      <c r="F27" s="70" t="s">
        <v>43</v>
      </c>
      <c r="G27" s="69" t="s">
        <v>134</v>
      </c>
      <c r="H27" s="71" t="s">
        <v>135</v>
      </c>
      <c r="I27" s="83" t="s">
        <v>85</v>
      </c>
      <c r="J27" s="83">
        <v>11</v>
      </c>
      <c r="K27" s="69">
        <f t="shared" si="6"/>
        <v>660</v>
      </c>
      <c r="L27" s="69">
        <f t="shared" si="7"/>
        <v>660</v>
      </c>
      <c r="M27" s="70">
        <f t="shared" si="8"/>
        <v>660</v>
      </c>
      <c r="N27" s="70"/>
      <c r="O27" s="84"/>
      <c r="P27" s="70"/>
      <c r="Q27" s="69"/>
      <c r="R27" s="70"/>
      <c r="S27" s="70"/>
      <c r="T27" s="70"/>
      <c r="U27" s="84"/>
      <c r="V27" s="88"/>
      <c r="W27" s="88"/>
      <c r="X27" s="88"/>
      <c r="Y27" s="88"/>
      <c r="Z27" s="69" t="s">
        <v>136</v>
      </c>
      <c r="AA27" s="69" t="s">
        <v>137</v>
      </c>
      <c r="AB27" s="69" t="s">
        <v>87</v>
      </c>
      <c r="AC27" s="86" t="s">
        <v>88</v>
      </c>
      <c r="AD27" s="88"/>
    </row>
    <row r="28" s="56" customFormat="1" ht="74" hidden="1" customHeight="1" spans="1:30">
      <c r="A28" s="69">
        <v>19</v>
      </c>
      <c r="B28" s="69" t="s">
        <v>80</v>
      </c>
      <c r="C28" s="69" t="s">
        <v>138</v>
      </c>
      <c r="D28" s="69" t="s">
        <v>41</v>
      </c>
      <c r="E28" s="69" t="s">
        <v>82</v>
      </c>
      <c r="F28" s="70" t="s">
        <v>43</v>
      </c>
      <c r="G28" s="69" t="s">
        <v>139</v>
      </c>
      <c r="H28" s="71" t="s">
        <v>140</v>
      </c>
      <c r="I28" s="83" t="s">
        <v>85</v>
      </c>
      <c r="J28" s="83">
        <v>10</v>
      </c>
      <c r="K28" s="69">
        <f t="shared" si="6"/>
        <v>600</v>
      </c>
      <c r="L28" s="69">
        <f t="shared" si="7"/>
        <v>600</v>
      </c>
      <c r="M28" s="70">
        <f t="shared" si="8"/>
        <v>600</v>
      </c>
      <c r="N28" s="70"/>
      <c r="O28" s="84"/>
      <c r="P28" s="70"/>
      <c r="Q28" s="69"/>
      <c r="R28" s="70"/>
      <c r="S28" s="70"/>
      <c r="T28" s="70"/>
      <c r="U28" s="84"/>
      <c r="V28" s="88"/>
      <c r="W28" s="88"/>
      <c r="X28" s="88"/>
      <c r="Y28" s="88"/>
      <c r="Z28" s="69" t="s">
        <v>47</v>
      </c>
      <c r="AA28" s="69" t="s">
        <v>48</v>
      </c>
      <c r="AB28" s="69" t="s">
        <v>87</v>
      </c>
      <c r="AC28" s="86" t="s">
        <v>88</v>
      </c>
      <c r="AD28" s="88"/>
    </row>
    <row r="29" s="56" customFormat="1" ht="74" hidden="1" customHeight="1" spans="1:30">
      <c r="A29" s="69">
        <v>20</v>
      </c>
      <c r="B29" s="69" t="s">
        <v>80</v>
      </c>
      <c r="C29" s="69" t="s">
        <v>141</v>
      </c>
      <c r="D29" s="69" t="s">
        <v>41</v>
      </c>
      <c r="E29" s="69" t="s">
        <v>82</v>
      </c>
      <c r="F29" s="70" t="s">
        <v>43</v>
      </c>
      <c r="G29" s="69" t="s">
        <v>142</v>
      </c>
      <c r="H29" s="71" t="s">
        <v>143</v>
      </c>
      <c r="I29" s="83" t="s">
        <v>85</v>
      </c>
      <c r="J29" s="83">
        <v>11.2</v>
      </c>
      <c r="K29" s="69">
        <f t="shared" si="6"/>
        <v>672</v>
      </c>
      <c r="L29" s="69">
        <f t="shared" si="7"/>
        <v>672</v>
      </c>
      <c r="M29" s="70">
        <f t="shared" si="8"/>
        <v>672</v>
      </c>
      <c r="N29" s="70"/>
      <c r="O29" s="84"/>
      <c r="P29" s="70"/>
      <c r="Q29" s="69"/>
      <c r="R29" s="70"/>
      <c r="S29" s="70"/>
      <c r="T29" s="70"/>
      <c r="U29" s="84"/>
      <c r="V29" s="88"/>
      <c r="W29" s="88"/>
      <c r="X29" s="88"/>
      <c r="Y29" s="88"/>
      <c r="Z29" s="69" t="s">
        <v>144</v>
      </c>
      <c r="AA29" s="69" t="s">
        <v>145</v>
      </c>
      <c r="AB29" s="69" t="s">
        <v>87</v>
      </c>
      <c r="AC29" s="69" t="s">
        <v>88</v>
      </c>
      <c r="AD29" s="88"/>
    </row>
    <row r="30" s="56" customFormat="1" ht="74" hidden="1" customHeight="1" spans="1:30">
      <c r="A30" s="69">
        <v>21</v>
      </c>
      <c r="B30" s="69" t="s">
        <v>80</v>
      </c>
      <c r="C30" s="69" t="s">
        <v>146</v>
      </c>
      <c r="D30" s="69" t="s">
        <v>41</v>
      </c>
      <c r="E30" s="69" t="s">
        <v>82</v>
      </c>
      <c r="F30" s="70" t="s">
        <v>43</v>
      </c>
      <c r="G30" s="69" t="s">
        <v>147</v>
      </c>
      <c r="H30" s="71" t="s">
        <v>148</v>
      </c>
      <c r="I30" s="83" t="s">
        <v>85</v>
      </c>
      <c r="J30" s="83">
        <v>9.3</v>
      </c>
      <c r="K30" s="69">
        <f t="shared" si="6"/>
        <v>558</v>
      </c>
      <c r="L30" s="69">
        <f t="shared" si="7"/>
        <v>558</v>
      </c>
      <c r="M30" s="70">
        <f t="shared" si="8"/>
        <v>558</v>
      </c>
      <c r="N30" s="70"/>
      <c r="O30" s="84"/>
      <c r="P30" s="70"/>
      <c r="Q30" s="69"/>
      <c r="R30" s="70"/>
      <c r="S30" s="70"/>
      <c r="T30" s="70"/>
      <c r="U30" s="84"/>
      <c r="V30" s="88"/>
      <c r="W30" s="88"/>
      <c r="X30" s="88"/>
      <c r="Y30" s="88"/>
      <c r="Z30" s="69" t="s">
        <v>76</v>
      </c>
      <c r="AA30" s="69" t="s">
        <v>77</v>
      </c>
      <c r="AB30" s="69" t="s">
        <v>87</v>
      </c>
      <c r="AC30" s="86" t="s">
        <v>88</v>
      </c>
      <c r="AD30" s="88"/>
    </row>
    <row r="31" s="56" customFormat="1" ht="74" hidden="1" customHeight="1" spans="1:30">
      <c r="A31" s="69">
        <v>22</v>
      </c>
      <c r="B31" s="69" t="s">
        <v>80</v>
      </c>
      <c r="C31" s="69" t="s">
        <v>149</v>
      </c>
      <c r="D31" s="69" t="s">
        <v>41</v>
      </c>
      <c r="E31" s="69" t="s">
        <v>82</v>
      </c>
      <c r="F31" s="70" t="s">
        <v>43</v>
      </c>
      <c r="G31" s="69" t="s">
        <v>150</v>
      </c>
      <c r="H31" s="71" t="s">
        <v>151</v>
      </c>
      <c r="I31" s="83" t="s">
        <v>85</v>
      </c>
      <c r="J31" s="83">
        <v>10</v>
      </c>
      <c r="K31" s="69">
        <f t="shared" si="6"/>
        <v>600</v>
      </c>
      <c r="L31" s="69">
        <f t="shared" si="7"/>
        <v>600</v>
      </c>
      <c r="M31" s="70">
        <f t="shared" si="8"/>
        <v>600</v>
      </c>
      <c r="N31" s="70"/>
      <c r="O31" s="84"/>
      <c r="P31" s="70"/>
      <c r="Q31" s="69"/>
      <c r="R31" s="70"/>
      <c r="S31" s="70"/>
      <c r="T31" s="70"/>
      <c r="U31" s="84"/>
      <c r="V31" s="88"/>
      <c r="W31" s="88"/>
      <c r="X31" s="88"/>
      <c r="Y31" s="88"/>
      <c r="Z31" s="69" t="s">
        <v>152</v>
      </c>
      <c r="AA31" s="69" t="s">
        <v>153</v>
      </c>
      <c r="AB31" s="69" t="s">
        <v>87</v>
      </c>
      <c r="AC31" s="69" t="s">
        <v>88</v>
      </c>
      <c r="AD31" s="88"/>
    </row>
    <row r="32" s="56" customFormat="1" ht="74" hidden="1" customHeight="1" spans="1:30">
      <c r="A32" s="69">
        <v>23</v>
      </c>
      <c r="B32" s="69" t="s">
        <v>80</v>
      </c>
      <c r="C32" s="69" t="s">
        <v>154</v>
      </c>
      <c r="D32" s="69" t="s">
        <v>41</v>
      </c>
      <c r="E32" s="69" t="s">
        <v>82</v>
      </c>
      <c r="F32" s="70" t="s">
        <v>43</v>
      </c>
      <c r="G32" s="69" t="s">
        <v>155</v>
      </c>
      <c r="H32" s="71" t="s">
        <v>156</v>
      </c>
      <c r="I32" s="83" t="s">
        <v>85</v>
      </c>
      <c r="J32" s="83">
        <v>6.5</v>
      </c>
      <c r="K32" s="69">
        <f t="shared" si="6"/>
        <v>390</v>
      </c>
      <c r="L32" s="69">
        <f t="shared" si="7"/>
        <v>390</v>
      </c>
      <c r="M32" s="70">
        <f t="shared" si="8"/>
        <v>390</v>
      </c>
      <c r="N32" s="70"/>
      <c r="O32" s="84"/>
      <c r="P32" s="70"/>
      <c r="Q32" s="69"/>
      <c r="R32" s="70"/>
      <c r="S32" s="70"/>
      <c r="T32" s="70"/>
      <c r="U32" s="84"/>
      <c r="V32" s="88"/>
      <c r="W32" s="88"/>
      <c r="X32" s="88"/>
      <c r="Y32" s="88"/>
      <c r="Z32" s="69" t="s">
        <v>157</v>
      </c>
      <c r="AA32" s="69" t="s">
        <v>158</v>
      </c>
      <c r="AB32" s="69" t="s">
        <v>87</v>
      </c>
      <c r="AC32" s="69" t="s">
        <v>88</v>
      </c>
      <c r="AD32" s="88"/>
    </row>
    <row r="33" s="56" customFormat="1" ht="94" hidden="1" customHeight="1" spans="1:30">
      <c r="A33" s="69">
        <v>24</v>
      </c>
      <c r="B33" s="69" t="s">
        <v>80</v>
      </c>
      <c r="C33" s="69" t="s">
        <v>159</v>
      </c>
      <c r="D33" s="69" t="s">
        <v>41</v>
      </c>
      <c r="E33" s="69" t="s">
        <v>82</v>
      </c>
      <c r="F33" s="70" t="s">
        <v>43</v>
      </c>
      <c r="G33" s="69" t="s">
        <v>160</v>
      </c>
      <c r="H33" s="71" t="s">
        <v>161</v>
      </c>
      <c r="I33" s="83" t="s">
        <v>85</v>
      </c>
      <c r="J33" s="83">
        <v>8</v>
      </c>
      <c r="K33" s="69">
        <f t="shared" si="6"/>
        <v>480</v>
      </c>
      <c r="L33" s="69">
        <f t="shared" si="7"/>
        <v>480</v>
      </c>
      <c r="M33" s="70">
        <v>480</v>
      </c>
      <c r="N33" s="70"/>
      <c r="O33" s="84"/>
      <c r="P33" s="70"/>
      <c r="Q33" s="69"/>
      <c r="R33" s="70"/>
      <c r="S33" s="70"/>
      <c r="T33" s="70"/>
      <c r="U33" s="84"/>
      <c r="V33" s="88"/>
      <c r="W33" s="88"/>
      <c r="X33" s="88"/>
      <c r="Y33" s="88"/>
      <c r="Z33" s="69" t="s">
        <v>55</v>
      </c>
      <c r="AA33" s="69" t="s">
        <v>56</v>
      </c>
      <c r="AB33" s="69" t="s">
        <v>87</v>
      </c>
      <c r="AC33" s="69" t="s">
        <v>88</v>
      </c>
      <c r="AD33" s="88"/>
    </row>
    <row r="34" s="56" customFormat="1" ht="74" hidden="1" customHeight="1" spans="1:30">
      <c r="A34" s="69">
        <v>25</v>
      </c>
      <c r="B34" s="69" t="s">
        <v>80</v>
      </c>
      <c r="C34" s="69" t="s">
        <v>162</v>
      </c>
      <c r="D34" s="69" t="s">
        <v>41</v>
      </c>
      <c r="E34" s="69" t="s">
        <v>82</v>
      </c>
      <c r="F34" s="70" t="s">
        <v>43</v>
      </c>
      <c r="G34" s="69" t="s">
        <v>163</v>
      </c>
      <c r="H34" s="71" t="s">
        <v>164</v>
      </c>
      <c r="I34" s="83" t="s">
        <v>85</v>
      </c>
      <c r="J34" s="83">
        <v>15</v>
      </c>
      <c r="K34" s="69">
        <f t="shared" si="6"/>
        <v>900</v>
      </c>
      <c r="L34" s="69">
        <f t="shared" si="7"/>
        <v>900</v>
      </c>
      <c r="M34" s="70">
        <f>J34*60</f>
        <v>900</v>
      </c>
      <c r="N34" s="70"/>
      <c r="O34" s="84"/>
      <c r="P34" s="70"/>
      <c r="Q34" s="69"/>
      <c r="R34" s="70"/>
      <c r="S34" s="70"/>
      <c r="T34" s="70"/>
      <c r="U34" s="84"/>
      <c r="V34" s="88"/>
      <c r="W34" s="88"/>
      <c r="X34" s="88"/>
      <c r="Y34" s="88"/>
      <c r="Z34" s="69" t="s">
        <v>165</v>
      </c>
      <c r="AA34" s="69" t="s">
        <v>166</v>
      </c>
      <c r="AB34" s="69" t="s">
        <v>87</v>
      </c>
      <c r="AC34" s="69" t="s">
        <v>88</v>
      </c>
      <c r="AD34" s="88"/>
    </row>
    <row r="35" s="56" customFormat="1" ht="74" hidden="1" customHeight="1" spans="1:30">
      <c r="A35" s="69">
        <v>26</v>
      </c>
      <c r="B35" s="69" t="s">
        <v>80</v>
      </c>
      <c r="C35" s="69" t="s">
        <v>167</v>
      </c>
      <c r="D35" s="69" t="s">
        <v>41</v>
      </c>
      <c r="E35" s="69" t="s">
        <v>82</v>
      </c>
      <c r="F35" s="70" t="s">
        <v>43</v>
      </c>
      <c r="G35" s="69" t="s">
        <v>168</v>
      </c>
      <c r="H35" s="71" t="s">
        <v>169</v>
      </c>
      <c r="I35" s="83" t="s">
        <v>85</v>
      </c>
      <c r="J35" s="83">
        <v>12</v>
      </c>
      <c r="K35" s="69">
        <f t="shared" si="6"/>
        <v>720</v>
      </c>
      <c r="L35" s="69">
        <f t="shared" si="7"/>
        <v>720</v>
      </c>
      <c r="M35" s="70">
        <f>J35*60</f>
        <v>720</v>
      </c>
      <c r="N35" s="70"/>
      <c r="O35" s="84"/>
      <c r="P35" s="70"/>
      <c r="Q35" s="69"/>
      <c r="R35" s="70"/>
      <c r="S35" s="70"/>
      <c r="T35" s="70"/>
      <c r="U35" s="84"/>
      <c r="V35" s="88"/>
      <c r="W35" s="88"/>
      <c r="X35" s="88"/>
      <c r="Y35" s="88"/>
      <c r="Z35" s="69" t="s">
        <v>170</v>
      </c>
      <c r="AA35" s="69" t="s">
        <v>100</v>
      </c>
      <c r="AB35" s="69" t="s">
        <v>87</v>
      </c>
      <c r="AC35" s="69" t="s">
        <v>88</v>
      </c>
      <c r="AD35" s="88"/>
    </row>
    <row r="36" s="55" customFormat="1" ht="45" hidden="1" customHeight="1" spans="1:30">
      <c r="A36" s="65" t="s">
        <v>171</v>
      </c>
      <c r="B36" s="65"/>
      <c r="C36" s="65" t="s">
        <v>172</v>
      </c>
      <c r="D36" s="65"/>
      <c r="E36" s="65"/>
      <c r="F36" s="65"/>
      <c r="G36" s="65"/>
      <c r="H36" s="66" t="s">
        <v>173</v>
      </c>
      <c r="I36" s="65"/>
      <c r="J36" s="65">
        <f t="shared" ref="J36:U36" si="9">SUM(J37:J51)</f>
        <v>17511.81</v>
      </c>
      <c r="K36" s="65">
        <f t="shared" si="9"/>
        <v>1409.1757</v>
      </c>
      <c r="L36" s="65">
        <f t="shared" si="9"/>
        <v>1409.1757</v>
      </c>
      <c r="M36" s="65">
        <f t="shared" si="9"/>
        <v>1409.1757</v>
      </c>
      <c r="N36" s="65">
        <f t="shared" si="9"/>
        <v>0</v>
      </c>
      <c r="O36" s="65">
        <f t="shared" si="9"/>
        <v>0</v>
      </c>
      <c r="P36" s="65">
        <f t="shared" si="9"/>
        <v>0</v>
      </c>
      <c r="Q36" s="65">
        <f t="shared" si="9"/>
        <v>0</v>
      </c>
      <c r="R36" s="65">
        <f t="shared" si="9"/>
        <v>0</v>
      </c>
      <c r="S36" s="65">
        <f t="shared" si="9"/>
        <v>0</v>
      </c>
      <c r="T36" s="65">
        <f t="shared" si="9"/>
        <v>0</v>
      </c>
      <c r="U36" s="65">
        <f t="shared" si="9"/>
        <v>0</v>
      </c>
      <c r="V36" s="103"/>
      <c r="W36" s="71"/>
      <c r="X36" s="69"/>
      <c r="Y36" s="69"/>
      <c r="Z36" s="65"/>
      <c r="AA36" s="65"/>
      <c r="AB36" s="65"/>
      <c r="AC36" s="65"/>
      <c r="AD36" s="65"/>
    </row>
    <row r="37" s="57" customFormat="1" ht="70" hidden="1" customHeight="1" spans="1:30">
      <c r="A37" s="69">
        <v>27</v>
      </c>
      <c r="B37" s="69" t="s">
        <v>174</v>
      </c>
      <c r="C37" s="69" t="s">
        <v>175</v>
      </c>
      <c r="D37" s="69" t="s">
        <v>41</v>
      </c>
      <c r="E37" s="69" t="s">
        <v>42</v>
      </c>
      <c r="F37" s="69" t="s">
        <v>43</v>
      </c>
      <c r="G37" s="69" t="s">
        <v>76</v>
      </c>
      <c r="H37" s="71" t="s">
        <v>176</v>
      </c>
      <c r="I37" s="69" t="s">
        <v>177</v>
      </c>
      <c r="J37" s="86">
        <v>750</v>
      </c>
      <c r="K37" s="69">
        <f t="shared" ref="K37:K51" si="10">SUM(L37,S37,T37,U37)</f>
        <v>56.25</v>
      </c>
      <c r="L37" s="69">
        <f t="shared" ref="L37:L51" si="11">SUM(M37:R37)</f>
        <v>56.25</v>
      </c>
      <c r="M37" s="87">
        <v>56.25</v>
      </c>
      <c r="N37" s="87"/>
      <c r="O37" s="84"/>
      <c r="P37" s="69"/>
      <c r="Q37" s="69"/>
      <c r="R37" s="69"/>
      <c r="S37" s="69"/>
      <c r="T37" s="69"/>
      <c r="U37" s="84"/>
      <c r="V37" s="69"/>
      <c r="W37" s="69"/>
      <c r="X37" s="69"/>
      <c r="Y37" s="69"/>
      <c r="Z37" s="69" t="s">
        <v>76</v>
      </c>
      <c r="AA37" s="69" t="s">
        <v>77</v>
      </c>
      <c r="AB37" s="69" t="s">
        <v>178</v>
      </c>
      <c r="AC37" s="69" t="s">
        <v>179</v>
      </c>
      <c r="AD37" s="69"/>
    </row>
    <row r="38" s="57" customFormat="1" ht="86" customHeight="1" spans="1:30">
      <c r="A38" s="69">
        <v>28</v>
      </c>
      <c r="B38" s="69" t="s">
        <v>174</v>
      </c>
      <c r="C38" s="69" t="s">
        <v>180</v>
      </c>
      <c r="D38" s="69" t="s">
        <v>41</v>
      </c>
      <c r="E38" s="69" t="s">
        <v>42</v>
      </c>
      <c r="F38" s="69" t="s">
        <v>43</v>
      </c>
      <c r="G38" s="69" t="s">
        <v>181</v>
      </c>
      <c r="H38" s="71" t="s">
        <v>182</v>
      </c>
      <c r="I38" s="69" t="s">
        <v>177</v>
      </c>
      <c r="J38" s="86">
        <v>3400</v>
      </c>
      <c r="K38" s="69">
        <f t="shared" si="10"/>
        <v>255</v>
      </c>
      <c r="L38" s="69">
        <f t="shared" si="11"/>
        <v>255</v>
      </c>
      <c r="M38" s="87">
        <v>255</v>
      </c>
      <c r="N38" s="87"/>
      <c r="O38" s="84"/>
      <c r="P38" s="69"/>
      <c r="Q38" s="69"/>
      <c r="R38" s="69"/>
      <c r="S38" s="69"/>
      <c r="T38" s="69"/>
      <c r="U38" s="84"/>
      <c r="V38" s="69"/>
      <c r="W38" s="69"/>
      <c r="X38" s="69"/>
      <c r="Y38" s="69"/>
      <c r="Z38" s="69" t="s">
        <v>119</v>
      </c>
      <c r="AA38" s="69" t="s">
        <v>120</v>
      </c>
      <c r="AB38" s="69" t="s">
        <v>178</v>
      </c>
      <c r="AC38" s="69" t="s">
        <v>179</v>
      </c>
      <c r="AD38" s="69"/>
    </row>
    <row r="39" s="57" customFormat="1" ht="135" customHeight="1" spans="1:30">
      <c r="A39" s="69">
        <v>29</v>
      </c>
      <c r="B39" s="69" t="s">
        <v>174</v>
      </c>
      <c r="C39" s="69" t="s">
        <v>183</v>
      </c>
      <c r="D39" s="78" t="s">
        <v>41</v>
      </c>
      <c r="E39" s="69" t="s">
        <v>42</v>
      </c>
      <c r="F39" s="69" t="s">
        <v>43</v>
      </c>
      <c r="G39" s="69" t="s">
        <v>184</v>
      </c>
      <c r="H39" s="71" t="s">
        <v>185</v>
      </c>
      <c r="I39" s="69" t="s">
        <v>177</v>
      </c>
      <c r="J39" s="69">
        <v>370</v>
      </c>
      <c r="K39" s="69">
        <f t="shared" si="10"/>
        <v>71.04</v>
      </c>
      <c r="L39" s="69">
        <f t="shared" si="11"/>
        <v>71.04</v>
      </c>
      <c r="M39" s="69">
        <v>71.04</v>
      </c>
      <c r="N39" s="87"/>
      <c r="O39" s="84"/>
      <c r="P39" s="69"/>
      <c r="Q39" s="69"/>
      <c r="R39" s="69"/>
      <c r="S39" s="69"/>
      <c r="T39" s="69"/>
      <c r="U39" s="84"/>
      <c r="V39" s="69"/>
      <c r="W39" s="69"/>
      <c r="X39" s="69"/>
      <c r="Y39" s="69"/>
      <c r="Z39" s="69" t="s">
        <v>119</v>
      </c>
      <c r="AA39" s="69" t="s">
        <v>120</v>
      </c>
      <c r="AB39" s="69" t="s">
        <v>178</v>
      </c>
      <c r="AC39" s="69" t="s">
        <v>179</v>
      </c>
      <c r="AD39" s="69"/>
    </row>
    <row r="40" s="57" customFormat="1" ht="76" hidden="1" customHeight="1" spans="1:30">
      <c r="A40" s="69">
        <v>30</v>
      </c>
      <c r="B40" s="69" t="s">
        <v>174</v>
      </c>
      <c r="C40" s="69" t="s">
        <v>186</v>
      </c>
      <c r="D40" s="69" t="s">
        <v>41</v>
      </c>
      <c r="E40" s="69" t="s">
        <v>42</v>
      </c>
      <c r="F40" s="69" t="s">
        <v>43</v>
      </c>
      <c r="G40" s="69" t="s">
        <v>157</v>
      </c>
      <c r="H40" s="71" t="s">
        <v>187</v>
      </c>
      <c r="I40" s="69" t="s">
        <v>177</v>
      </c>
      <c r="J40" s="86">
        <v>300</v>
      </c>
      <c r="K40" s="69">
        <f t="shared" si="10"/>
        <v>22.5</v>
      </c>
      <c r="L40" s="69">
        <f t="shared" si="11"/>
        <v>22.5</v>
      </c>
      <c r="M40" s="87">
        <v>22.5</v>
      </c>
      <c r="N40" s="87"/>
      <c r="O40" s="84"/>
      <c r="P40" s="69"/>
      <c r="Q40" s="69"/>
      <c r="R40" s="69"/>
      <c r="S40" s="69"/>
      <c r="T40" s="69"/>
      <c r="U40" s="84"/>
      <c r="V40" s="69"/>
      <c r="W40" s="69"/>
      <c r="X40" s="69"/>
      <c r="Y40" s="69"/>
      <c r="Z40" s="69" t="s">
        <v>157</v>
      </c>
      <c r="AA40" s="69" t="s">
        <v>158</v>
      </c>
      <c r="AB40" s="69" t="s">
        <v>178</v>
      </c>
      <c r="AC40" s="69" t="s">
        <v>179</v>
      </c>
      <c r="AD40" s="69"/>
    </row>
    <row r="41" s="57" customFormat="1" ht="90" hidden="1" customHeight="1" spans="1:30">
      <c r="A41" s="69">
        <v>31</v>
      </c>
      <c r="B41" s="69" t="s">
        <v>174</v>
      </c>
      <c r="C41" s="69" t="s">
        <v>188</v>
      </c>
      <c r="D41" s="69" t="s">
        <v>41</v>
      </c>
      <c r="E41" s="69" t="s">
        <v>42</v>
      </c>
      <c r="F41" s="69" t="s">
        <v>43</v>
      </c>
      <c r="G41" s="69" t="s">
        <v>189</v>
      </c>
      <c r="H41" s="71" t="s">
        <v>190</v>
      </c>
      <c r="I41" s="69" t="s">
        <v>177</v>
      </c>
      <c r="J41" s="86">
        <v>3451.81</v>
      </c>
      <c r="K41" s="69">
        <f t="shared" si="10"/>
        <v>258.8857</v>
      </c>
      <c r="L41" s="69">
        <f t="shared" si="11"/>
        <v>258.8857</v>
      </c>
      <c r="M41" s="87">
        <v>258.8857</v>
      </c>
      <c r="N41" s="87"/>
      <c r="O41" s="84"/>
      <c r="P41" s="69"/>
      <c r="Q41" s="69"/>
      <c r="R41" s="69"/>
      <c r="S41" s="69"/>
      <c r="T41" s="69"/>
      <c r="U41" s="84"/>
      <c r="V41" s="69"/>
      <c r="W41" s="69"/>
      <c r="X41" s="69"/>
      <c r="Y41" s="69"/>
      <c r="Z41" s="69" t="s">
        <v>47</v>
      </c>
      <c r="AA41" s="69" t="s">
        <v>48</v>
      </c>
      <c r="AB41" s="69" t="s">
        <v>178</v>
      </c>
      <c r="AC41" s="69" t="s">
        <v>179</v>
      </c>
      <c r="AD41" s="69"/>
    </row>
    <row r="42" s="57" customFormat="1" ht="84" hidden="1" customHeight="1" spans="1:30">
      <c r="A42" s="69">
        <v>32</v>
      </c>
      <c r="B42" s="69" t="s">
        <v>174</v>
      </c>
      <c r="C42" s="69" t="s">
        <v>191</v>
      </c>
      <c r="D42" s="69" t="s">
        <v>41</v>
      </c>
      <c r="E42" s="69" t="s">
        <v>42</v>
      </c>
      <c r="F42" s="69" t="s">
        <v>43</v>
      </c>
      <c r="G42" s="69" t="s">
        <v>104</v>
      </c>
      <c r="H42" s="71" t="s">
        <v>192</v>
      </c>
      <c r="I42" s="69" t="s">
        <v>177</v>
      </c>
      <c r="J42" s="86">
        <v>2521</v>
      </c>
      <c r="K42" s="69">
        <f t="shared" si="10"/>
        <v>189.075</v>
      </c>
      <c r="L42" s="69">
        <f t="shared" si="11"/>
        <v>189.075</v>
      </c>
      <c r="M42" s="87">
        <v>189.075</v>
      </c>
      <c r="N42" s="87"/>
      <c r="O42" s="84"/>
      <c r="P42" s="69"/>
      <c r="Q42" s="69"/>
      <c r="R42" s="69"/>
      <c r="S42" s="69"/>
      <c r="T42" s="69"/>
      <c r="U42" s="84"/>
      <c r="V42" s="69"/>
      <c r="W42" s="69"/>
      <c r="X42" s="69"/>
      <c r="Y42" s="69"/>
      <c r="Z42" s="69" t="s">
        <v>104</v>
      </c>
      <c r="AA42" s="69" t="s">
        <v>105</v>
      </c>
      <c r="AB42" s="69" t="s">
        <v>178</v>
      </c>
      <c r="AC42" s="69" t="s">
        <v>179</v>
      </c>
      <c r="AD42" s="69"/>
    </row>
    <row r="43" s="57" customFormat="1" ht="80" hidden="1" customHeight="1" spans="1:30">
      <c r="A43" s="69">
        <v>33</v>
      </c>
      <c r="B43" s="69" t="s">
        <v>174</v>
      </c>
      <c r="C43" s="69" t="s">
        <v>193</v>
      </c>
      <c r="D43" s="69" t="s">
        <v>41</v>
      </c>
      <c r="E43" s="69" t="s">
        <v>42</v>
      </c>
      <c r="F43" s="69" t="s">
        <v>43</v>
      </c>
      <c r="G43" s="69" t="s">
        <v>114</v>
      </c>
      <c r="H43" s="71" t="s">
        <v>194</v>
      </c>
      <c r="I43" s="69" t="s">
        <v>177</v>
      </c>
      <c r="J43" s="86">
        <v>600</v>
      </c>
      <c r="K43" s="69">
        <f t="shared" si="10"/>
        <v>45</v>
      </c>
      <c r="L43" s="69">
        <f t="shared" si="11"/>
        <v>45</v>
      </c>
      <c r="M43" s="87">
        <f>750*0.06</f>
        <v>45</v>
      </c>
      <c r="N43" s="87"/>
      <c r="O43" s="84"/>
      <c r="P43" s="69"/>
      <c r="Q43" s="69"/>
      <c r="R43" s="69"/>
      <c r="S43" s="69"/>
      <c r="T43" s="69"/>
      <c r="U43" s="84"/>
      <c r="V43" s="69"/>
      <c r="W43" s="69"/>
      <c r="X43" s="69"/>
      <c r="Y43" s="69"/>
      <c r="Z43" s="69" t="s">
        <v>114</v>
      </c>
      <c r="AA43" s="69" t="s">
        <v>115</v>
      </c>
      <c r="AB43" s="69" t="s">
        <v>178</v>
      </c>
      <c r="AC43" s="69" t="s">
        <v>179</v>
      </c>
      <c r="AD43" s="69"/>
    </row>
    <row r="44" s="57" customFormat="1" ht="102" hidden="1" customHeight="1" spans="1:30">
      <c r="A44" s="69">
        <v>34</v>
      </c>
      <c r="B44" s="69" t="s">
        <v>174</v>
      </c>
      <c r="C44" s="69" t="s">
        <v>195</v>
      </c>
      <c r="D44" s="69" t="s">
        <v>41</v>
      </c>
      <c r="E44" s="69" t="s">
        <v>42</v>
      </c>
      <c r="F44" s="69" t="s">
        <v>43</v>
      </c>
      <c r="G44" s="69" t="s">
        <v>61</v>
      </c>
      <c r="H44" s="71" t="s">
        <v>196</v>
      </c>
      <c r="I44" s="69" t="s">
        <v>177</v>
      </c>
      <c r="J44" s="86">
        <v>1252</v>
      </c>
      <c r="K44" s="69">
        <f t="shared" si="10"/>
        <v>158.4</v>
      </c>
      <c r="L44" s="69">
        <f t="shared" si="11"/>
        <v>158.4</v>
      </c>
      <c r="M44" s="87">
        <f>93.9+54+2100*50/10000</f>
        <v>158.4</v>
      </c>
      <c r="N44" s="87"/>
      <c r="O44" s="84"/>
      <c r="P44" s="69"/>
      <c r="Q44" s="69"/>
      <c r="R44" s="69"/>
      <c r="S44" s="69"/>
      <c r="T44" s="69"/>
      <c r="U44" s="84"/>
      <c r="V44" s="69"/>
      <c r="W44" s="69"/>
      <c r="X44" s="69"/>
      <c r="Y44" s="69"/>
      <c r="Z44" s="69" t="s">
        <v>61</v>
      </c>
      <c r="AA44" s="69" t="s">
        <v>62</v>
      </c>
      <c r="AB44" s="69" t="s">
        <v>178</v>
      </c>
      <c r="AC44" s="69" t="s">
        <v>179</v>
      </c>
      <c r="AD44" s="69"/>
    </row>
    <row r="45" s="57" customFormat="1" ht="76" hidden="1" customHeight="1" spans="1:30">
      <c r="A45" s="69">
        <v>35</v>
      </c>
      <c r="B45" s="69" t="s">
        <v>174</v>
      </c>
      <c r="C45" s="69" t="s">
        <v>197</v>
      </c>
      <c r="D45" s="69" t="s">
        <v>41</v>
      </c>
      <c r="E45" s="69" t="s">
        <v>42</v>
      </c>
      <c r="F45" s="69" t="s">
        <v>43</v>
      </c>
      <c r="G45" s="69" t="s">
        <v>144</v>
      </c>
      <c r="H45" s="71" t="s">
        <v>198</v>
      </c>
      <c r="I45" s="69" t="s">
        <v>177</v>
      </c>
      <c r="J45" s="86">
        <v>1247</v>
      </c>
      <c r="K45" s="69">
        <f t="shared" si="10"/>
        <v>93.525</v>
      </c>
      <c r="L45" s="69">
        <f t="shared" si="11"/>
        <v>93.525</v>
      </c>
      <c r="M45" s="87">
        <v>93.525</v>
      </c>
      <c r="N45" s="87"/>
      <c r="O45" s="84"/>
      <c r="P45" s="69"/>
      <c r="Q45" s="69"/>
      <c r="R45" s="69"/>
      <c r="S45" s="69"/>
      <c r="T45" s="69"/>
      <c r="U45" s="84"/>
      <c r="V45" s="69"/>
      <c r="W45" s="69"/>
      <c r="X45" s="69"/>
      <c r="Y45" s="69"/>
      <c r="Z45" s="69" t="s">
        <v>144</v>
      </c>
      <c r="AA45" s="69" t="s">
        <v>145</v>
      </c>
      <c r="AB45" s="69" t="s">
        <v>178</v>
      </c>
      <c r="AC45" s="69" t="s">
        <v>179</v>
      </c>
      <c r="AD45" s="69"/>
    </row>
    <row r="46" s="57" customFormat="1" ht="86" hidden="1" customHeight="1" spans="1:30">
      <c r="A46" s="69">
        <v>36</v>
      </c>
      <c r="B46" s="69" t="s">
        <v>174</v>
      </c>
      <c r="C46" s="69" t="s">
        <v>199</v>
      </c>
      <c r="D46" s="69" t="s">
        <v>41</v>
      </c>
      <c r="E46" s="69" t="s">
        <v>42</v>
      </c>
      <c r="F46" s="69" t="s">
        <v>43</v>
      </c>
      <c r="G46" s="69" t="s">
        <v>200</v>
      </c>
      <c r="H46" s="71" t="s">
        <v>201</v>
      </c>
      <c r="I46" s="69" t="s">
        <v>177</v>
      </c>
      <c r="J46" s="86">
        <v>1950</v>
      </c>
      <c r="K46" s="69">
        <f t="shared" si="10"/>
        <v>146.25</v>
      </c>
      <c r="L46" s="69">
        <f t="shared" si="11"/>
        <v>146.25</v>
      </c>
      <c r="M46" s="69">
        <v>146.25</v>
      </c>
      <c r="N46" s="87"/>
      <c r="O46" s="84"/>
      <c r="P46" s="69"/>
      <c r="Q46" s="69"/>
      <c r="R46" s="69"/>
      <c r="S46" s="69"/>
      <c r="T46" s="69"/>
      <c r="U46" s="84"/>
      <c r="V46" s="69"/>
      <c r="W46" s="69"/>
      <c r="X46" s="69"/>
      <c r="Y46" s="69"/>
      <c r="Z46" s="69" t="s">
        <v>66</v>
      </c>
      <c r="AA46" s="69" t="s">
        <v>67</v>
      </c>
      <c r="AB46" s="69" t="s">
        <v>178</v>
      </c>
      <c r="AC46" s="69" t="s">
        <v>179</v>
      </c>
      <c r="AD46" s="69"/>
    </row>
    <row r="47" s="57" customFormat="1" ht="86" hidden="1" customHeight="1" spans="1:30">
      <c r="A47" s="69">
        <v>37</v>
      </c>
      <c r="B47" s="69" t="s">
        <v>174</v>
      </c>
      <c r="C47" s="69" t="s">
        <v>202</v>
      </c>
      <c r="D47" s="69" t="s">
        <v>41</v>
      </c>
      <c r="E47" s="69" t="s">
        <v>42</v>
      </c>
      <c r="F47" s="69" t="s">
        <v>43</v>
      </c>
      <c r="G47" s="69" t="s">
        <v>203</v>
      </c>
      <c r="H47" s="71" t="s">
        <v>204</v>
      </c>
      <c r="I47" s="69" t="s">
        <v>177</v>
      </c>
      <c r="J47" s="86">
        <v>300</v>
      </c>
      <c r="K47" s="69">
        <f t="shared" si="10"/>
        <v>22.5</v>
      </c>
      <c r="L47" s="69">
        <f t="shared" si="11"/>
        <v>22.5</v>
      </c>
      <c r="M47" s="69">
        <v>22.5</v>
      </c>
      <c r="N47" s="87"/>
      <c r="O47" s="84"/>
      <c r="P47" s="69"/>
      <c r="Q47" s="69"/>
      <c r="R47" s="69"/>
      <c r="S47" s="69"/>
      <c r="T47" s="69"/>
      <c r="U47" s="84"/>
      <c r="V47" s="69"/>
      <c r="W47" s="69"/>
      <c r="X47" s="69"/>
      <c r="Y47" s="69"/>
      <c r="Z47" s="69" t="s">
        <v>92</v>
      </c>
      <c r="AA47" s="69" t="s">
        <v>93</v>
      </c>
      <c r="AB47" s="69" t="s">
        <v>178</v>
      </c>
      <c r="AC47" s="69" t="s">
        <v>179</v>
      </c>
      <c r="AD47" s="69"/>
    </row>
    <row r="48" s="57" customFormat="1" ht="75" hidden="1" customHeight="1" spans="1:30">
      <c r="A48" s="69">
        <v>38</v>
      </c>
      <c r="B48" s="69" t="s">
        <v>174</v>
      </c>
      <c r="C48" s="69" t="s">
        <v>205</v>
      </c>
      <c r="D48" s="69" t="s">
        <v>41</v>
      </c>
      <c r="E48" s="69" t="s">
        <v>42</v>
      </c>
      <c r="F48" s="69" t="s">
        <v>43</v>
      </c>
      <c r="G48" s="69" t="s">
        <v>124</v>
      </c>
      <c r="H48" s="71" t="s">
        <v>206</v>
      </c>
      <c r="I48" s="69" t="s">
        <v>177</v>
      </c>
      <c r="J48" s="86">
        <v>100</v>
      </c>
      <c r="K48" s="69">
        <f t="shared" si="10"/>
        <v>7.5</v>
      </c>
      <c r="L48" s="69">
        <f t="shared" si="11"/>
        <v>7.5</v>
      </c>
      <c r="M48" s="69">
        <v>7.5</v>
      </c>
      <c r="N48" s="87"/>
      <c r="O48" s="84"/>
      <c r="P48" s="69"/>
      <c r="Q48" s="69"/>
      <c r="R48" s="69"/>
      <c r="S48" s="69"/>
      <c r="T48" s="69"/>
      <c r="U48" s="84"/>
      <c r="V48" s="69"/>
      <c r="W48" s="69"/>
      <c r="X48" s="69"/>
      <c r="Y48" s="69"/>
      <c r="Z48" s="69" t="s">
        <v>124</v>
      </c>
      <c r="AA48" s="69" t="s">
        <v>125</v>
      </c>
      <c r="AB48" s="69" t="s">
        <v>178</v>
      </c>
      <c r="AC48" s="69" t="s">
        <v>179</v>
      </c>
      <c r="AD48" s="69"/>
    </row>
    <row r="49" s="57" customFormat="1" ht="86" hidden="1" customHeight="1" spans="1:30">
      <c r="A49" s="69">
        <v>39</v>
      </c>
      <c r="B49" s="69" t="s">
        <v>174</v>
      </c>
      <c r="C49" s="69" t="s">
        <v>207</v>
      </c>
      <c r="D49" s="69" t="s">
        <v>41</v>
      </c>
      <c r="E49" s="69" t="s">
        <v>42</v>
      </c>
      <c r="F49" s="69" t="s">
        <v>43</v>
      </c>
      <c r="G49" s="69" t="s">
        <v>124</v>
      </c>
      <c r="H49" s="71" t="s">
        <v>208</v>
      </c>
      <c r="I49" s="69" t="s">
        <v>177</v>
      </c>
      <c r="J49" s="86">
        <v>670</v>
      </c>
      <c r="K49" s="69">
        <f t="shared" si="10"/>
        <v>50.25</v>
      </c>
      <c r="L49" s="69">
        <f t="shared" si="11"/>
        <v>50.25</v>
      </c>
      <c r="M49" s="69">
        <v>50.25</v>
      </c>
      <c r="N49" s="87"/>
      <c r="O49" s="84"/>
      <c r="P49" s="69"/>
      <c r="Q49" s="69"/>
      <c r="R49" s="69"/>
      <c r="S49" s="69"/>
      <c r="T49" s="69"/>
      <c r="U49" s="84"/>
      <c r="V49" s="69"/>
      <c r="W49" s="69"/>
      <c r="X49" s="69"/>
      <c r="Y49" s="69"/>
      <c r="Z49" s="69" t="s">
        <v>124</v>
      </c>
      <c r="AA49" s="69" t="s">
        <v>125</v>
      </c>
      <c r="AB49" s="69" t="s">
        <v>178</v>
      </c>
      <c r="AC49" s="69" t="s">
        <v>179</v>
      </c>
      <c r="AD49" s="69"/>
    </row>
    <row r="50" s="57" customFormat="1" ht="86" hidden="1" customHeight="1" spans="1:30">
      <c r="A50" s="69">
        <v>40</v>
      </c>
      <c r="B50" s="69" t="s">
        <v>174</v>
      </c>
      <c r="C50" s="69" t="s">
        <v>209</v>
      </c>
      <c r="D50" s="69" t="s">
        <v>41</v>
      </c>
      <c r="E50" s="69" t="s">
        <v>42</v>
      </c>
      <c r="F50" s="69" t="s">
        <v>43</v>
      </c>
      <c r="G50" s="69" t="s">
        <v>210</v>
      </c>
      <c r="H50" s="71" t="s">
        <v>211</v>
      </c>
      <c r="I50" s="69" t="s">
        <v>177</v>
      </c>
      <c r="J50" s="86">
        <v>100</v>
      </c>
      <c r="K50" s="69">
        <f t="shared" si="10"/>
        <v>12</v>
      </c>
      <c r="L50" s="69">
        <f t="shared" si="11"/>
        <v>12</v>
      </c>
      <c r="M50" s="69">
        <f>4.5+750*100/10000</f>
        <v>12</v>
      </c>
      <c r="N50" s="87"/>
      <c r="O50" s="84"/>
      <c r="P50" s="69"/>
      <c r="Q50" s="69"/>
      <c r="R50" s="69"/>
      <c r="S50" s="69"/>
      <c r="T50" s="69"/>
      <c r="U50" s="84"/>
      <c r="V50" s="69"/>
      <c r="W50" s="69"/>
      <c r="X50" s="69"/>
      <c r="Y50" s="69"/>
      <c r="Z50" s="69" t="s">
        <v>165</v>
      </c>
      <c r="AA50" s="69" t="s">
        <v>166</v>
      </c>
      <c r="AB50" s="69" t="s">
        <v>178</v>
      </c>
      <c r="AC50" s="69" t="s">
        <v>179</v>
      </c>
      <c r="AD50" s="69"/>
    </row>
    <row r="51" s="57" customFormat="1" ht="86" hidden="1" customHeight="1" spans="1:30">
      <c r="A51" s="69">
        <v>41</v>
      </c>
      <c r="B51" s="69" t="s">
        <v>174</v>
      </c>
      <c r="C51" s="69" t="s">
        <v>212</v>
      </c>
      <c r="D51" s="78" t="s">
        <v>41</v>
      </c>
      <c r="E51" s="69" t="s">
        <v>42</v>
      </c>
      <c r="F51" s="69" t="s">
        <v>43</v>
      </c>
      <c r="G51" s="69" t="s">
        <v>213</v>
      </c>
      <c r="H51" s="71" t="s">
        <v>214</v>
      </c>
      <c r="I51" s="69" t="s">
        <v>177</v>
      </c>
      <c r="J51" s="69">
        <v>500</v>
      </c>
      <c r="K51" s="69">
        <f t="shared" si="10"/>
        <v>21</v>
      </c>
      <c r="L51" s="69">
        <f t="shared" si="11"/>
        <v>21</v>
      </c>
      <c r="M51" s="69">
        <v>21</v>
      </c>
      <c r="N51" s="87"/>
      <c r="O51" s="84"/>
      <c r="P51" s="69"/>
      <c r="Q51" s="69"/>
      <c r="R51" s="69"/>
      <c r="S51" s="69"/>
      <c r="T51" s="69"/>
      <c r="U51" s="84"/>
      <c r="V51" s="69"/>
      <c r="W51" s="69"/>
      <c r="X51" s="69"/>
      <c r="Y51" s="69"/>
      <c r="Z51" s="69" t="s">
        <v>114</v>
      </c>
      <c r="AA51" s="69" t="s">
        <v>115</v>
      </c>
      <c r="AB51" s="69" t="s">
        <v>178</v>
      </c>
      <c r="AC51" s="69" t="s">
        <v>179</v>
      </c>
      <c r="AD51" s="69"/>
    </row>
    <row r="52" s="55" customFormat="1" ht="45" hidden="1" customHeight="1" spans="1:30">
      <c r="A52" s="65" t="s">
        <v>215</v>
      </c>
      <c r="B52" s="65"/>
      <c r="C52" s="65" t="s">
        <v>216</v>
      </c>
      <c r="D52" s="65"/>
      <c r="E52" s="65"/>
      <c r="F52" s="65"/>
      <c r="G52" s="65"/>
      <c r="H52" s="66" t="s">
        <v>217</v>
      </c>
      <c r="I52" s="65"/>
      <c r="J52" s="65">
        <f t="shared" ref="J52:U52" si="12">SUM(J53:J57)</f>
        <v>12</v>
      </c>
      <c r="K52" s="65">
        <f t="shared" si="12"/>
        <v>760</v>
      </c>
      <c r="L52" s="65">
        <f t="shared" si="12"/>
        <v>760</v>
      </c>
      <c r="M52" s="65">
        <f t="shared" si="12"/>
        <v>760</v>
      </c>
      <c r="N52" s="65">
        <f t="shared" si="12"/>
        <v>0</v>
      </c>
      <c r="O52" s="65">
        <f t="shared" si="12"/>
        <v>0</v>
      </c>
      <c r="P52" s="65">
        <f t="shared" si="12"/>
        <v>0</v>
      </c>
      <c r="Q52" s="65">
        <f t="shared" si="12"/>
        <v>0</v>
      </c>
      <c r="R52" s="65">
        <f t="shared" si="12"/>
        <v>0</v>
      </c>
      <c r="S52" s="65">
        <f t="shared" si="12"/>
        <v>0</v>
      </c>
      <c r="T52" s="65">
        <f t="shared" si="12"/>
        <v>0</v>
      </c>
      <c r="U52" s="65">
        <f t="shared" si="12"/>
        <v>0</v>
      </c>
      <c r="V52" s="86"/>
      <c r="W52" s="86"/>
      <c r="X52" s="69"/>
      <c r="Y52" s="69"/>
      <c r="Z52" s="65"/>
      <c r="AA52" s="65"/>
      <c r="AB52" s="65"/>
      <c r="AC52" s="65"/>
      <c r="AD52" s="65"/>
    </row>
    <row r="53" s="57" customFormat="1" ht="69" hidden="1" customHeight="1" spans="1:30">
      <c r="A53" s="69">
        <v>42</v>
      </c>
      <c r="B53" s="69" t="s">
        <v>218</v>
      </c>
      <c r="C53" s="69" t="s">
        <v>219</v>
      </c>
      <c r="D53" s="69" t="s">
        <v>41</v>
      </c>
      <c r="E53" s="69" t="s">
        <v>220</v>
      </c>
      <c r="F53" s="69" t="s">
        <v>43</v>
      </c>
      <c r="G53" s="69" t="s">
        <v>221</v>
      </c>
      <c r="H53" s="71" t="s">
        <v>222</v>
      </c>
      <c r="I53" s="69" t="s">
        <v>46</v>
      </c>
      <c r="J53" s="86">
        <v>2</v>
      </c>
      <c r="K53" s="69">
        <f t="shared" ref="K53:K57" si="13">SUM(L53,S53,T53,U53)</f>
        <v>40</v>
      </c>
      <c r="L53" s="69">
        <f t="shared" ref="L53:L57" si="14">SUM(M53:R53)</f>
        <v>40</v>
      </c>
      <c r="M53" s="69">
        <v>40</v>
      </c>
      <c r="N53" s="69"/>
      <c r="O53" s="84"/>
      <c r="P53" s="69"/>
      <c r="Q53" s="69"/>
      <c r="R53" s="69"/>
      <c r="S53" s="69"/>
      <c r="T53" s="69"/>
      <c r="U53" s="84"/>
      <c r="V53" s="69"/>
      <c r="W53" s="69"/>
      <c r="X53" s="69"/>
      <c r="Y53" s="69"/>
      <c r="Z53" s="69" t="s">
        <v>152</v>
      </c>
      <c r="AA53" s="69" t="s">
        <v>153</v>
      </c>
      <c r="AB53" s="69" t="s">
        <v>87</v>
      </c>
      <c r="AC53" s="69" t="s">
        <v>88</v>
      </c>
      <c r="AD53" s="69"/>
    </row>
    <row r="54" s="57" customFormat="1" ht="84" hidden="1" customHeight="1" spans="1:30">
      <c r="A54" s="69">
        <v>43</v>
      </c>
      <c r="B54" s="69" t="s">
        <v>218</v>
      </c>
      <c r="C54" s="69" t="s">
        <v>223</v>
      </c>
      <c r="D54" s="69" t="s">
        <v>41</v>
      </c>
      <c r="E54" s="69" t="s">
        <v>220</v>
      </c>
      <c r="F54" s="69" t="s">
        <v>43</v>
      </c>
      <c r="G54" s="69" t="s">
        <v>224</v>
      </c>
      <c r="H54" s="71" t="s">
        <v>225</v>
      </c>
      <c r="I54" s="69" t="s">
        <v>46</v>
      </c>
      <c r="J54" s="86">
        <v>2</v>
      </c>
      <c r="K54" s="69">
        <f t="shared" si="13"/>
        <v>200</v>
      </c>
      <c r="L54" s="69">
        <f t="shared" si="14"/>
        <v>200</v>
      </c>
      <c r="M54" s="69">
        <v>200</v>
      </c>
      <c r="N54" s="69"/>
      <c r="O54" s="84"/>
      <c r="P54" s="69"/>
      <c r="Q54" s="69"/>
      <c r="R54" s="69"/>
      <c r="S54" s="69"/>
      <c r="T54" s="69"/>
      <c r="U54" s="84"/>
      <c r="V54" s="69"/>
      <c r="W54" s="69"/>
      <c r="X54" s="69"/>
      <c r="Y54" s="69"/>
      <c r="Z54" s="69" t="s">
        <v>109</v>
      </c>
      <c r="AA54" s="69" t="s">
        <v>110</v>
      </c>
      <c r="AB54" s="69" t="s">
        <v>87</v>
      </c>
      <c r="AC54" s="69" t="s">
        <v>88</v>
      </c>
      <c r="AD54" s="69"/>
    </row>
    <row r="55" s="57" customFormat="1" ht="84" hidden="1" customHeight="1" spans="1:30">
      <c r="A55" s="69">
        <v>44</v>
      </c>
      <c r="B55" s="69" t="s">
        <v>218</v>
      </c>
      <c r="C55" s="69" t="s">
        <v>226</v>
      </c>
      <c r="D55" s="69" t="s">
        <v>41</v>
      </c>
      <c r="E55" s="69" t="s">
        <v>220</v>
      </c>
      <c r="F55" s="69" t="s">
        <v>43</v>
      </c>
      <c r="G55" s="69" t="s">
        <v>227</v>
      </c>
      <c r="H55" s="71" t="s">
        <v>228</v>
      </c>
      <c r="I55" s="69" t="s">
        <v>46</v>
      </c>
      <c r="J55" s="86">
        <v>2</v>
      </c>
      <c r="K55" s="69">
        <f t="shared" si="13"/>
        <v>60</v>
      </c>
      <c r="L55" s="69">
        <f t="shared" si="14"/>
        <v>60</v>
      </c>
      <c r="M55" s="69">
        <v>60</v>
      </c>
      <c r="N55" s="69"/>
      <c r="O55" s="84"/>
      <c r="P55" s="69"/>
      <c r="Q55" s="69"/>
      <c r="R55" s="69"/>
      <c r="S55" s="69"/>
      <c r="T55" s="69"/>
      <c r="U55" s="84"/>
      <c r="V55" s="69"/>
      <c r="W55" s="69"/>
      <c r="X55" s="69"/>
      <c r="Y55" s="69"/>
      <c r="Z55" s="69" t="s">
        <v>92</v>
      </c>
      <c r="AA55" s="69" t="s">
        <v>93</v>
      </c>
      <c r="AB55" s="69" t="s">
        <v>87</v>
      </c>
      <c r="AC55" s="69" t="s">
        <v>88</v>
      </c>
      <c r="AD55" s="69"/>
    </row>
    <row r="56" s="57" customFormat="1" ht="84" hidden="1" customHeight="1" spans="1:30">
      <c r="A56" s="69">
        <v>45</v>
      </c>
      <c r="B56" s="69" t="s">
        <v>218</v>
      </c>
      <c r="C56" s="69" t="s">
        <v>229</v>
      </c>
      <c r="D56" s="69" t="s">
        <v>41</v>
      </c>
      <c r="E56" s="69" t="s">
        <v>220</v>
      </c>
      <c r="F56" s="69" t="s">
        <v>43</v>
      </c>
      <c r="G56" s="69" t="s">
        <v>124</v>
      </c>
      <c r="H56" s="71" t="s">
        <v>230</v>
      </c>
      <c r="I56" s="69" t="s">
        <v>46</v>
      </c>
      <c r="J56" s="86">
        <v>5</v>
      </c>
      <c r="K56" s="69">
        <f t="shared" si="13"/>
        <v>380</v>
      </c>
      <c r="L56" s="69">
        <f t="shared" si="14"/>
        <v>380</v>
      </c>
      <c r="M56" s="69">
        <v>380</v>
      </c>
      <c r="N56" s="69"/>
      <c r="O56" s="84"/>
      <c r="P56" s="69"/>
      <c r="Q56" s="69"/>
      <c r="R56" s="69"/>
      <c r="S56" s="69"/>
      <c r="T56" s="69"/>
      <c r="U56" s="84"/>
      <c r="V56" s="69"/>
      <c r="W56" s="69"/>
      <c r="X56" s="69"/>
      <c r="Y56" s="69"/>
      <c r="Z56" s="69" t="s">
        <v>124</v>
      </c>
      <c r="AA56" s="69" t="s">
        <v>125</v>
      </c>
      <c r="AB56" s="69" t="s">
        <v>87</v>
      </c>
      <c r="AC56" s="69" t="s">
        <v>88</v>
      </c>
      <c r="AD56" s="69"/>
    </row>
    <row r="57" s="57" customFormat="1" ht="84" customHeight="1" spans="1:30">
      <c r="A57" s="69">
        <v>46</v>
      </c>
      <c r="B57" s="69" t="s">
        <v>218</v>
      </c>
      <c r="C57" s="69" t="s">
        <v>231</v>
      </c>
      <c r="D57" s="69" t="s">
        <v>41</v>
      </c>
      <c r="E57" s="69" t="s">
        <v>220</v>
      </c>
      <c r="F57" s="69" t="s">
        <v>43</v>
      </c>
      <c r="G57" s="69" t="s">
        <v>232</v>
      </c>
      <c r="H57" s="71" t="s">
        <v>233</v>
      </c>
      <c r="I57" s="69" t="s">
        <v>46</v>
      </c>
      <c r="J57" s="86">
        <v>1</v>
      </c>
      <c r="K57" s="69">
        <f t="shared" si="13"/>
        <v>80</v>
      </c>
      <c r="L57" s="69">
        <f t="shared" si="14"/>
        <v>80</v>
      </c>
      <c r="M57" s="69">
        <v>80</v>
      </c>
      <c r="N57" s="69"/>
      <c r="O57" s="84"/>
      <c r="P57" s="69"/>
      <c r="Q57" s="69"/>
      <c r="R57" s="69"/>
      <c r="S57" s="69"/>
      <c r="T57" s="69"/>
      <c r="U57" s="84"/>
      <c r="V57" s="69"/>
      <c r="W57" s="69"/>
      <c r="X57" s="69"/>
      <c r="Y57" s="69"/>
      <c r="Z57" s="69" t="s">
        <v>119</v>
      </c>
      <c r="AA57" s="69" t="s">
        <v>120</v>
      </c>
      <c r="AB57" s="69" t="s">
        <v>234</v>
      </c>
      <c r="AC57" s="69" t="s">
        <v>235</v>
      </c>
      <c r="AD57" s="69"/>
    </row>
    <row r="58" s="55" customFormat="1" ht="45" hidden="1" customHeight="1" spans="1:30">
      <c r="A58" s="65" t="s">
        <v>236</v>
      </c>
      <c r="B58" s="65"/>
      <c r="C58" s="65" t="s">
        <v>237</v>
      </c>
      <c r="D58" s="65"/>
      <c r="E58" s="65"/>
      <c r="F58" s="65"/>
      <c r="G58" s="65"/>
      <c r="H58" s="66"/>
      <c r="I58" s="65"/>
      <c r="J58" s="80"/>
      <c r="K58" s="65">
        <f t="shared" ref="K58:U58" si="15">SUM(K59:K65)</f>
        <v>4985.4</v>
      </c>
      <c r="L58" s="65">
        <f t="shared" si="15"/>
        <v>3985.4</v>
      </c>
      <c r="M58" s="65">
        <f t="shared" si="15"/>
        <v>3485.4</v>
      </c>
      <c r="N58" s="65">
        <f t="shared" si="15"/>
        <v>500</v>
      </c>
      <c r="O58" s="65">
        <f t="shared" si="15"/>
        <v>0</v>
      </c>
      <c r="P58" s="65">
        <f t="shared" si="15"/>
        <v>0</v>
      </c>
      <c r="Q58" s="65">
        <f t="shared" si="15"/>
        <v>0</v>
      </c>
      <c r="R58" s="65">
        <f t="shared" si="15"/>
        <v>0</v>
      </c>
      <c r="S58" s="65">
        <f t="shared" si="15"/>
        <v>0</v>
      </c>
      <c r="T58" s="65">
        <f t="shared" si="15"/>
        <v>1000</v>
      </c>
      <c r="U58" s="65">
        <f t="shared" si="15"/>
        <v>0</v>
      </c>
      <c r="V58" s="69"/>
      <c r="W58" s="69"/>
      <c r="X58" s="69"/>
      <c r="Y58" s="69"/>
      <c r="Z58" s="65"/>
      <c r="AA58" s="65"/>
      <c r="AB58" s="65"/>
      <c r="AC58" s="65"/>
      <c r="AD58" s="65"/>
    </row>
    <row r="59" s="59" customFormat="1" ht="108" customHeight="1" spans="1:30">
      <c r="A59" s="69">
        <v>47</v>
      </c>
      <c r="B59" s="69" t="s">
        <v>238</v>
      </c>
      <c r="C59" s="69" t="s">
        <v>239</v>
      </c>
      <c r="D59" s="69" t="s">
        <v>41</v>
      </c>
      <c r="E59" s="69" t="s">
        <v>237</v>
      </c>
      <c r="F59" s="69" t="s">
        <v>43</v>
      </c>
      <c r="G59" s="69" t="s">
        <v>240</v>
      </c>
      <c r="H59" s="71" t="s">
        <v>241</v>
      </c>
      <c r="I59" s="86" t="s">
        <v>177</v>
      </c>
      <c r="J59" s="94">
        <v>100</v>
      </c>
      <c r="K59" s="69">
        <f t="shared" ref="K59:K65" si="16">SUM(L59,S59,T59,U59)</f>
        <v>263</v>
      </c>
      <c r="L59" s="69">
        <f t="shared" ref="L59:L65" si="17">SUM(M59:R59)</f>
        <v>263</v>
      </c>
      <c r="M59" s="95">
        <f>383-120</f>
        <v>263</v>
      </c>
      <c r="N59" s="70"/>
      <c r="O59" s="84"/>
      <c r="P59" s="70"/>
      <c r="Q59" s="69"/>
      <c r="R59" s="70"/>
      <c r="S59" s="70"/>
      <c r="T59" s="70"/>
      <c r="U59" s="84"/>
      <c r="V59" s="69"/>
      <c r="W59" s="69"/>
      <c r="X59" s="69"/>
      <c r="Y59" s="70"/>
      <c r="Z59" s="69" t="s">
        <v>119</v>
      </c>
      <c r="AA59" s="69" t="s">
        <v>120</v>
      </c>
      <c r="AB59" s="69" t="s">
        <v>242</v>
      </c>
      <c r="AC59" s="69" t="s">
        <v>243</v>
      </c>
      <c r="AD59" s="70"/>
    </row>
    <row r="60" s="57" customFormat="1" ht="186" hidden="1" customHeight="1" spans="1:30">
      <c r="A60" s="69">
        <v>48</v>
      </c>
      <c r="B60" s="69" t="s">
        <v>244</v>
      </c>
      <c r="C60" s="69" t="s">
        <v>245</v>
      </c>
      <c r="D60" s="69" t="s">
        <v>246</v>
      </c>
      <c r="E60" s="69" t="s">
        <v>247</v>
      </c>
      <c r="F60" s="69" t="s">
        <v>43</v>
      </c>
      <c r="G60" s="69" t="s">
        <v>248</v>
      </c>
      <c r="H60" s="71" t="s">
        <v>249</v>
      </c>
      <c r="I60" s="69" t="s">
        <v>250</v>
      </c>
      <c r="J60" s="69">
        <v>4000</v>
      </c>
      <c r="K60" s="69">
        <f t="shared" si="16"/>
        <v>2347.9</v>
      </c>
      <c r="L60" s="69">
        <f t="shared" si="17"/>
        <v>1347.9</v>
      </c>
      <c r="M60" s="69">
        <v>1347.9</v>
      </c>
      <c r="N60" s="69"/>
      <c r="O60" s="84"/>
      <c r="P60" s="69"/>
      <c r="Q60" s="69"/>
      <c r="R60" s="69"/>
      <c r="S60" s="69"/>
      <c r="T60" s="69">
        <v>1000</v>
      </c>
      <c r="U60" s="84"/>
      <c r="V60" s="71"/>
      <c r="W60" s="71"/>
      <c r="X60" s="97"/>
      <c r="Y60" s="97"/>
      <c r="Z60" s="69" t="s">
        <v>165</v>
      </c>
      <c r="AA60" s="86" t="s">
        <v>166</v>
      </c>
      <c r="AB60" s="69" t="s">
        <v>251</v>
      </c>
      <c r="AC60" s="86" t="s">
        <v>252</v>
      </c>
      <c r="AD60" s="69" t="s">
        <v>253</v>
      </c>
    </row>
    <row r="61" s="59" customFormat="1" ht="169" hidden="1" customHeight="1" spans="1:30">
      <c r="A61" s="69">
        <v>49</v>
      </c>
      <c r="B61" s="69" t="s">
        <v>238</v>
      </c>
      <c r="C61" s="100" t="s">
        <v>254</v>
      </c>
      <c r="D61" s="69" t="s">
        <v>41</v>
      </c>
      <c r="E61" s="69" t="s">
        <v>237</v>
      </c>
      <c r="F61" s="69" t="s">
        <v>43</v>
      </c>
      <c r="G61" s="69" t="s">
        <v>255</v>
      </c>
      <c r="H61" s="71" t="s">
        <v>256</v>
      </c>
      <c r="I61" s="86" t="s">
        <v>177</v>
      </c>
      <c r="J61" s="94">
        <v>1155</v>
      </c>
      <c r="K61" s="69">
        <f t="shared" si="16"/>
        <v>284.5</v>
      </c>
      <c r="L61" s="69">
        <f t="shared" si="17"/>
        <v>284.5</v>
      </c>
      <c r="M61" s="95">
        <v>284.5</v>
      </c>
      <c r="N61" s="70"/>
      <c r="O61" s="84"/>
      <c r="P61" s="70"/>
      <c r="Q61" s="69"/>
      <c r="R61" s="70"/>
      <c r="S61" s="70"/>
      <c r="T61" s="70"/>
      <c r="U61" s="84"/>
      <c r="V61" s="69" t="s">
        <v>257</v>
      </c>
      <c r="W61" s="69" t="s">
        <v>258</v>
      </c>
      <c r="X61" s="69"/>
      <c r="Y61" s="70"/>
      <c r="Z61" s="69" t="s">
        <v>104</v>
      </c>
      <c r="AA61" s="69" t="s">
        <v>105</v>
      </c>
      <c r="AB61" s="69" t="s">
        <v>242</v>
      </c>
      <c r="AC61" s="69" t="s">
        <v>243</v>
      </c>
      <c r="AD61" s="70"/>
    </row>
    <row r="62" s="57" customFormat="1" ht="77" hidden="1" customHeight="1" spans="1:30">
      <c r="A62" s="69">
        <v>50</v>
      </c>
      <c r="B62" s="69" t="s">
        <v>259</v>
      </c>
      <c r="C62" s="69" t="s">
        <v>260</v>
      </c>
      <c r="D62" s="69" t="s">
        <v>41</v>
      </c>
      <c r="E62" s="69" t="s">
        <v>237</v>
      </c>
      <c r="F62" s="69" t="s">
        <v>43</v>
      </c>
      <c r="G62" s="69" t="s">
        <v>261</v>
      </c>
      <c r="H62" s="71" t="s">
        <v>262</v>
      </c>
      <c r="I62" s="69" t="s">
        <v>250</v>
      </c>
      <c r="J62" s="102">
        <v>800</v>
      </c>
      <c r="K62" s="69">
        <f t="shared" si="16"/>
        <v>500</v>
      </c>
      <c r="L62" s="69">
        <f t="shared" si="17"/>
        <v>500</v>
      </c>
      <c r="M62" s="69"/>
      <c r="N62" s="69">
        <v>500</v>
      </c>
      <c r="O62" s="84"/>
      <c r="P62" s="69"/>
      <c r="Q62" s="69"/>
      <c r="R62" s="69"/>
      <c r="S62" s="69"/>
      <c r="T62" s="69"/>
      <c r="U62" s="84"/>
      <c r="V62" s="69"/>
      <c r="W62" s="69"/>
      <c r="X62" s="69"/>
      <c r="Y62" s="69"/>
      <c r="Z62" s="69" t="s">
        <v>261</v>
      </c>
      <c r="AA62" s="69" t="s">
        <v>263</v>
      </c>
      <c r="AB62" s="69" t="s">
        <v>264</v>
      </c>
      <c r="AC62" s="86" t="s">
        <v>265</v>
      </c>
      <c r="AD62" s="69"/>
    </row>
    <row r="63" s="57" customFormat="1" ht="81" hidden="1" customHeight="1" spans="1:30">
      <c r="A63" s="69">
        <v>51</v>
      </c>
      <c r="B63" s="69" t="s">
        <v>266</v>
      </c>
      <c r="C63" s="69" t="s">
        <v>267</v>
      </c>
      <c r="D63" s="69" t="s">
        <v>41</v>
      </c>
      <c r="E63" s="69" t="s">
        <v>237</v>
      </c>
      <c r="F63" s="69" t="s">
        <v>43</v>
      </c>
      <c r="G63" s="69" t="s">
        <v>268</v>
      </c>
      <c r="H63" s="71" t="s">
        <v>269</v>
      </c>
      <c r="I63" s="69" t="s">
        <v>250</v>
      </c>
      <c r="J63" s="69">
        <v>800</v>
      </c>
      <c r="K63" s="69">
        <f t="shared" si="16"/>
        <v>390</v>
      </c>
      <c r="L63" s="69">
        <f t="shared" si="17"/>
        <v>390</v>
      </c>
      <c r="M63" s="69">
        <v>390</v>
      </c>
      <c r="N63" s="69"/>
      <c r="O63" s="84"/>
      <c r="P63" s="69"/>
      <c r="Q63" s="69"/>
      <c r="R63" s="69"/>
      <c r="S63" s="69"/>
      <c r="T63" s="69"/>
      <c r="U63" s="84"/>
      <c r="V63" s="69"/>
      <c r="W63" s="69"/>
      <c r="X63" s="69"/>
      <c r="Y63" s="69"/>
      <c r="Z63" s="69" t="s">
        <v>261</v>
      </c>
      <c r="AA63" s="69" t="s">
        <v>263</v>
      </c>
      <c r="AB63" s="69" t="s">
        <v>251</v>
      </c>
      <c r="AC63" s="69" t="s">
        <v>252</v>
      </c>
      <c r="AD63" s="69"/>
    </row>
    <row r="64" s="57" customFormat="1" ht="81" hidden="1" customHeight="1" spans="1:30">
      <c r="A64" s="69">
        <v>52</v>
      </c>
      <c r="B64" s="69" t="s">
        <v>238</v>
      </c>
      <c r="C64" s="69" t="s">
        <v>270</v>
      </c>
      <c r="D64" s="69" t="s">
        <v>41</v>
      </c>
      <c r="E64" s="69" t="s">
        <v>237</v>
      </c>
      <c r="F64" s="69" t="s">
        <v>43</v>
      </c>
      <c r="G64" s="101" t="s">
        <v>271</v>
      </c>
      <c r="H64" s="71" t="s">
        <v>272</v>
      </c>
      <c r="I64" s="69" t="s">
        <v>250</v>
      </c>
      <c r="J64" s="69">
        <v>1200</v>
      </c>
      <c r="K64" s="69">
        <f t="shared" si="16"/>
        <v>600</v>
      </c>
      <c r="L64" s="69">
        <f t="shared" si="17"/>
        <v>600</v>
      </c>
      <c r="M64" s="69">
        <v>600</v>
      </c>
      <c r="N64" s="69"/>
      <c r="O64" s="84"/>
      <c r="P64" s="69"/>
      <c r="Q64" s="69"/>
      <c r="R64" s="69"/>
      <c r="S64" s="69"/>
      <c r="T64" s="69"/>
      <c r="U64" s="84"/>
      <c r="V64" s="69"/>
      <c r="W64" s="69"/>
      <c r="X64" s="69"/>
      <c r="Y64" s="69"/>
      <c r="Z64" s="69" t="s">
        <v>261</v>
      </c>
      <c r="AA64" s="69" t="s">
        <v>263</v>
      </c>
      <c r="AB64" s="69" t="s">
        <v>242</v>
      </c>
      <c r="AC64" s="69" t="s">
        <v>243</v>
      </c>
      <c r="AD64" s="69"/>
    </row>
    <row r="65" s="57" customFormat="1" ht="85" hidden="1" customHeight="1" spans="1:30">
      <c r="A65" s="69">
        <v>53</v>
      </c>
      <c r="B65" s="69" t="s">
        <v>238</v>
      </c>
      <c r="C65" s="69" t="s">
        <v>273</v>
      </c>
      <c r="D65" s="69" t="s">
        <v>41</v>
      </c>
      <c r="E65" s="69" t="s">
        <v>237</v>
      </c>
      <c r="F65" s="69" t="s">
        <v>43</v>
      </c>
      <c r="G65" s="101" t="s">
        <v>274</v>
      </c>
      <c r="H65" s="71" t="s">
        <v>275</v>
      </c>
      <c r="I65" s="69" t="s">
        <v>250</v>
      </c>
      <c r="J65" s="69">
        <v>1200</v>
      </c>
      <c r="K65" s="69">
        <f t="shared" si="16"/>
        <v>600</v>
      </c>
      <c r="L65" s="69">
        <f t="shared" si="17"/>
        <v>600</v>
      </c>
      <c r="M65" s="69">
        <v>600</v>
      </c>
      <c r="N65" s="69"/>
      <c r="O65" s="84"/>
      <c r="P65" s="69"/>
      <c r="Q65" s="69"/>
      <c r="R65" s="69"/>
      <c r="S65" s="69"/>
      <c r="T65" s="69"/>
      <c r="U65" s="84"/>
      <c r="V65" s="69"/>
      <c r="W65" s="69"/>
      <c r="X65" s="69"/>
      <c r="Y65" s="69"/>
      <c r="Z65" s="69" t="s">
        <v>261</v>
      </c>
      <c r="AA65" s="69" t="s">
        <v>263</v>
      </c>
      <c r="AB65" s="69" t="s">
        <v>242</v>
      </c>
      <c r="AC65" s="69" t="s">
        <v>243</v>
      </c>
      <c r="AD65" s="69" t="s">
        <v>57</v>
      </c>
    </row>
    <row r="66" s="55" customFormat="1" ht="45" hidden="1" customHeight="1" spans="1:30">
      <c r="A66" s="65" t="s">
        <v>276</v>
      </c>
      <c r="B66" s="65"/>
      <c r="C66" s="65" t="s">
        <v>277</v>
      </c>
      <c r="D66" s="65"/>
      <c r="E66" s="65"/>
      <c r="F66" s="65"/>
      <c r="G66" s="65"/>
      <c r="H66" s="107"/>
      <c r="I66" s="65"/>
      <c r="J66" s="113"/>
      <c r="K66" s="65">
        <f t="shared" ref="K66:U66" si="18">SUM(K67:K68)</f>
        <v>678</v>
      </c>
      <c r="L66" s="65">
        <f t="shared" si="18"/>
        <v>678</v>
      </c>
      <c r="M66" s="65">
        <f t="shared" si="18"/>
        <v>300</v>
      </c>
      <c r="N66" s="65">
        <f t="shared" si="18"/>
        <v>0</v>
      </c>
      <c r="O66" s="65">
        <f t="shared" si="18"/>
        <v>378</v>
      </c>
      <c r="P66" s="65">
        <f t="shared" si="18"/>
        <v>0</v>
      </c>
      <c r="Q66" s="65">
        <f t="shared" si="18"/>
        <v>0</v>
      </c>
      <c r="R66" s="65">
        <f t="shared" si="18"/>
        <v>0</v>
      </c>
      <c r="S66" s="65">
        <f t="shared" si="18"/>
        <v>0</v>
      </c>
      <c r="T66" s="65">
        <f t="shared" si="18"/>
        <v>0</v>
      </c>
      <c r="U66" s="65">
        <f t="shared" si="18"/>
        <v>0</v>
      </c>
      <c r="V66" s="69"/>
      <c r="W66" s="69"/>
      <c r="X66" s="69"/>
      <c r="Y66" s="69"/>
      <c r="Z66" s="65"/>
      <c r="AA66" s="65"/>
      <c r="AB66" s="65"/>
      <c r="AC66" s="116"/>
      <c r="AD66" s="65"/>
    </row>
    <row r="67" s="60" customFormat="1" ht="135" hidden="1" customHeight="1" spans="1:30">
      <c r="A67" s="69">
        <v>54</v>
      </c>
      <c r="B67" s="69" t="s">
        <v>39</v>
      </c>
      <c r="C67" s="69" t="s">
        <v>278</v>
      </c>
      <c r="D67" s="69" t="s">
        <v>41</v>
      </c>
      <c r="E67" s="69" t="s">
        <v>42</v>
      </c>
      <c r="F67" s="69" t="s">
        <v>43</v>
      </c>
      <c r="G67" s="69" t="s">
        <v>279</v>
      </c>
      <c r="H67" s="92" t="s">
        <v>280</v>
      </c>
      <c r="I67" s="69" t="s">
        <v>46</v>
      </c>
      <c r="J67" s="96">
        <v>4</v>
      </c>
      <c r="K67" s="69">
        <f t="shared" ref="K67:K70" si="19">SUM(L67,S67,T67,U67)</f>
        <v>378</v>
      </c>
      <c r="L67" s="69">
        <f t="shared" ref="L67:L70" si="20">SUM(M67:R67)</f>
        <v>378</v>
      </c>
      <c r="M67" s="69"/>
      <c r="N67" s="97"/>
      <c r="O67" s="69">
        <v>378</v>
      </c>
      <c r="P67" s="97"/>
      <c r="Q67" s="97"/>
      <c r="R67" s="97"/>
      <c r="S67" s="97"/>
      <c r="T67" s="97"/>
      <c r="U67" s="64"/>
      <c r="V67" s="97"/>
      <c r="W67" s="97"/>
      <c r="X67" s="97"/>
      <c r="Y67" s="97"/>
      <c r="Z67" s="69" t="s">
        <v>136</v>
      </c>
      <c r="AA67" s="69" t="s">
        <v>137</v>
      </c>
      <c r="AB67" s="69" t="s">
        <v>49</v>
      </c>
      <c r="AC67" s="69" t="s">
        <v>50</v>
      </c>
      <c r="AD67" s="97"/>
    </row>
    <row r="68" s="57" customFormat="1" ht="83" hidden="1" customHeight="1" spans="1:30">
      <c r="A68" s="69">
        <v>55</v>
      </c>
      <c r="B68" s="69" t="s">
        <v>281</v>
      </c>
      <c r="C68" s="69" t="s">
        <v>282</v>
      </c>
      <c r="D68" s="69" t="s">
        <v>41</v>
      </c>
      <c r="E68" s="69" t="s">
        <v>283</v>
      </c>
      <c r="F68" s="69" t="s">
        <v>43</v>
      </c>
      <c r="G68" s="69" t="s">
        <v>284</v>
      </c>
      <c r="H68" s="71" t="s">
        <v>285</v>
      </c>
      <c r="I68" s="69" t="s">
        <v>46</v>
      </c>
      <c r="J68" s="86">
        <v>1</v>
      </c>
      <c r="K68" s="69">
        <f t="shared" si="19"/>
        <v>300</v>
      </c>
      <c r="L68" s="69">
        <f t="shared" si="20"/>
        <v>300</v>
      </c>
      <c r="M68" s="69">
        <v>300</v>
      </c>
      <c r="N68" s="69"/>
      <c r="O68" s="84"/>
      <c r="P68" s="69"/>
      <c r="Q68" s="69"/>
      <c r="R68" s="69"/>
      <c r="S68" s="69"/>
      <c r="T68" s="69"/>
      <c r="U68" s="84"/>
      <c r="V68" s="69" t="s">
        <v>286</v>
      </c>
      <c r="W68" s="69" t="s">
        <v>287</v>
      </c>
      <c r="X68" s="69"/>
      <c r="Y68" s="69"/>
      <c r="Z68" s="69" t="s">
        <v>66</v>
      </c>
      <c r="AA68" s="69" t="s">
        <v>67</v>
      </c>
      <c r="AB68" s="69" t="s">
        <v>87</v>
      </c>
      <c r="AC68" s="69" t="s">
        <v>88</v>
      </c>
      <c r="AD68" s="69"/>
    </row>
    <row r="69" s="99" customFormat="1" ht="45" hidden="1" customHeight="1" spans="1:30">
      <c r="A69" s="65" t="s">
        <v>288</v>
      </c>
      <c r="B69" s="65"/>
      <c r="C69" s="108" t="s">
        <v>289</v>
      </c>
      <c r="D69" s="65"/>
      <c r="E69" s="65"/>
      <c r="F69" s="109"/>
      <c r="G69" s="108"/>
      <c r="H69" s="110"/>
      <c r="I69" s="109"/>
      <c r="J69" s="114"/>
      <c r="K69" s="65">
        <f t="shared" ref="K69:M69" si="21">SUM(K70:K70)</f>
        <v>1530</v>
      </c>
      <c r="L69" s="65">
        <f t="shared" si="21"/>
        <v>1530</v>
      </c>
      <c r="M69" s="65">
        <f t="shared" si="21"/>
        <v>1530</v>
      </c>
      <c r="N69" s="65">
        <f t="shared" ref="N69:U69" si="22">SUM(N70)</f>
        <v>0</v>
      </c>
      <c r="O69" s="65">
        <f t="shared" si="22"/>
        <v>0</v>
      </c>
      <c r="P69" s="65">
        <f t="shared" si="22"/>
        <v>0</v>
      </c>
      <c r="Q69" s="65">
        <f t="shared" si="22"/>
        <v>0</v>
      </c>
      <c r="R69" s="65">
        <f t="shared" si="22"/>
        <v>0</v>
      </c>
      <c r="S69" s="65">
        <f t="shared" si="22"/>
        <v>0</v>
      </c>
      <c r="T69" s="65">
        <f t="shared" si="22"/>
        <v>0</v>
      </c>
      <c r="U69" s="65">
        <f t="shared" si="22"/>
        <v>0</v>
      </c>
      <c r="V69" s="88"/>
      <c r="W69" s="88"/>
      <c r="X69" s="88"/>
      <c r="Y69" s="88"/>
      <c r="Z69" s="65"/>
      <c r="AA69" s="65"/>
      <c r="AB69" s="65"/>
      <c r="AC69" s="116"/>
      <c r="AD69" s="119"/>
    </row>
    <row r="70" s="57" customFormat="1" ht="115" customHeight="1" spans="1:30">
      <c r="A70" s="69">
        <v>56</v>
      </c>
      <c r="B70" s="69" t="s">
        <v>290</v>
      </c>
      <c r="C70" s="69" t="s">
        <v>291</v>
      </c>
      <c r="D70" s="69" t="s">
        <v>41</v>
      </c>
      <c r="E70" s="69" t="s">
        <v>292</v>
      </c>
      <c r="F70" s="69" t="s">
        <v>43</v>
      </c>
      <c r="G70" s="69" t="s">
        <v>293</v>
      </c>
      <c r="H70" s="71" t="s">
        <v>294</v>
      </c>
      <c r="I70" s="69" t="s">
        <v>295</v>
      </c>
      <c r="J70" s="69">
        <v>1</v>
      </c>
      <c r="K70" s="69">
        <f t="shared" si="19"/>
        <v>1530</v>
      </c>
      <c r="L70" s="69">
        <f t="shared" si="20"/>
        <v>1530</v>
      </c>
      <c r="M70" s="69">
        <v>1530</v>
      </c>
      <c r="N70" s="69"/>
      <c r="O70" s="84"/>
      <c r="P70" s="69"/>
      <c r="Q70" s="69"/>
      <c r="R70" s="69"/>
      <c r="S70" s="69"/>
      <c r="T70" s="69"/>
      <c r="U70" s="84"/>
      <c r="V70" s="71" t="s">
        <v>296</v>
      </c>
      <c r="W70" s="71" t="s">
        <v>297</v>
      </c>
      <c r="X70" s="97"/>
      <c r="Y70" s="97"/>
      <c r="Z70" s="69" t="s">
        <v>119</v>
      </c>
      <c r="AA70" s="86" t="s">
        <v>120</v>
      </c>
      <c r="AB70" s="69" t="s">
        <v>251</v>
      </c>
      <c r="AC70" s="86" t="s">
        <v>252</v>
      </c>
      <c r="AD70" s="69"/>
    </row>
    <row r="71" s="99" customFormat="1" ht="45" hidden="1" customHeight="1" spans="1:30">
      <c r="A71" s="65" t="s">
        <v>298</v>
      </c>
      <c r="B71" s="65"/>
      <c r="C71" s="108" t="s">
        <v>299</v>
      </c>
      <c r="D71" s="65"/>
      <c r="E71" s="65"/>
      <c r="F71" s="109"/>
      <c r="G71" s="108"/>
      <c r="H71" s="110"/>
      <c r="I71" s="109"/>
      <c r="J71" s="114"/>
      <c r="K71" s="65">
        <f t="shared" ref="K71:U71" si="23">SUM(K72)</f>
        <v>1000</v>
      </c>
      <c r="L71" s="65">
        <f t="shared" si="23"/>
        <v>1000</v>
      </c>
      <c r="M71" s="65">
        <f t="shared" si="23"/>
        <v>1000</v>
      </c>
      <c r="N71" s="65">
        <f t="shared" si="23"/>
        <v>0</v>
      </c>
      <c r="O71" s="65">
        <f t="shared" si="23"/>
        <v>0</v>
      </c>
      <c r="P71" s="65">
        <f t="shared" si="23"/>
        <v>0</v>
      </c>
      <c r="Q71" s="65">
        <f t="shared" si="23"/>
        <v>0</v>
      </c>
      <c r="R71" s="65">
        <f t="shared" si="23"/>
        <v>0</v>
      </c>
      <c r="S71" s="65">
        <f t="shared" si="23"/>
        <v>0</v>
      </c>
      <c r="T71" s="65">
        <f t="shared" si="23"/>
        <v>0</v>
      </c>
      <c r="U71" s="65">
        <f t="shared" si="23"/>
        <v>0</v>
      </c>
      <c r="V71" s="88"/>
      <c r="W71" s="88"/>
      <c r="X71" s="88"/>
      <c r="Y71" s="88"/>
      <c r="Z71" s="65"/>
      <c r="AA71" s="65"/>
      <c r="AB71" s="65"/>
      <c r="AC71" s="116"/>
      <c r="AD71" s="119"/>
    </row>
    <row r="72" s="57" customFormat="1" ht="66" hidden="1" customHeight="1" spans="1:30">
      <c r="A72" s="69">
        <v>57</v>
      </c>
      <c r="B72" s="69" t="s">
        <v>300</v>
      </c>
      <c r="C72" s="69" t="s">
        <v>301</v>
      </c>
      <c r="D72" s="69" t="s">
        <v>41</v>
      </c>
      <c r="E72" s="69" t="s">
        <v>302</v>
      </c>
      <c r="F72" s="69"/>
      <c r="G72" s="69" t="s">
        <v>303</v>
      </c>
      <c r="H72" s="71" t="s">
        <v>304</v>
      </c>
      <c r="I72" s="69" t="s">
        <v>305</v>
      </c>
      <c r="J72" s="69">
        <v>1000</v>
      </c>
      <c r="K72" s="69">
        <f t="shared" ref="K72:K75" si="24">SUM(L72,S72,T72,U72)</f>
        <v>1000</v>
      </c>
      <c r="L72" s="69">
        <f t="shared" ref="L72:L75" si="25">SUM(M72:R72)</f>
        <v>1000</v>
      </c>
      <c r="M72" s="69">
        <v>1000</v>
      </c>
      <c r="N72" s="69"/>
      <c r="O72" s="84"/>
      <c r="P72" s="69"/>
      <c r="Q72" s="69"/>
      <c r="R72" s="69"/>
      <c r="S72" s="69"/>
      <c r="T72" s="69"/>
      <c r="U72" s="84"/>
      <c r="V72" s="69"/>
      <c r="W72" s="69"/>
      <c r="X72" s="69"/>
      <c r="Y72" s="69"/>
      <c r="Z72" s="69" t="s">
        <v>87</v>
      </c>
      <c r="AA72" s="69" t="s">
        <v>88</v>
      </c>
      <c r="AB72" s="69" t="s">
        <v>87</v>
      </c>
      <c r="AC72" s="69" t="s">
        <v>88</v>
      </c>
      <c r="AD72" s="69"/>
    </row>
    <row r="73" s="55" customFormat="1" ht="45" hidden="1" customHeight="1" spans="1:30">
      <c r="A73" s="65" t="s">
        <v>306</v>
      </c>
      <c r="B73" s="65"/>
      <c r="C73" s="65"/>
      <c r="D73" s="65">
        <v>2</v>
      </c>
      <c r="E73" s="65"/>
      <c r="F73" s="65"/>
      <c r="G73" s="65"/>
      <c r="H73" s="66"/>
      <c r="I73" s="65"/>
      <c r="J73" s="81">
        <f>K73/K6</f>
        <v>0.0359201306656699</v>
      </c>
      <c r="K73" s="65">
        <f t="shared" ref="K73:U73" si="26">SUM(K74:K75)</f>
        <v>3076.752</v>
      </c>
      <c r="L73" s="65">
        <f t="shared" si="26"/>
        <v>3076.752</v>
      </c>
      <c r="M73" s="65">
        <f t="shared" si="26"/>
        <v>3076.752</v>
      </c>
      <c r="N73" s="65">
        <f t="shared" si="26"/>
        <v>0</v>
      </c>
      <c r="O73" s="65">
        <f t="shared" si="26"/>
        <v>0</v>
      </c>
      <c r="P73" s="65">
        <f t="shared" si="26"/>
        <v>0</v>
      </c>
      <c r="Q73" s="65">
        <f t="shared" si="26"/>
        <v>0</v>
      </c>
      <c r="R73" s="65">
        <f t="shared" si="26"/>
        <v>0</v>
      </c>
      <c r="S73" s="65">
        <f t="shared" si="26"/>
        <v>0</v>
      </c>
      <c r="T73" s="65">
        <f t="shared" si="26"/>
        <v>0</v>
      </c>
      <c r="U73" s="65">
        <f t="shared" si="26"/>
        <v>0</v>
      </c>
      <c r="V73" s="97"/>
      <c r="W73" s="97"/>
      <c r="X73" s="97"/>
      <c r="Y73" s="97"/>
      <c r="Z73" s="65"/>
      <c r="AA73" s="65"/>
      <c r="AB73" s="65"/>
      <c r="AC73" s="65"/>
      <c r="AD73" s="65"/>
    </row>
    <row r="74" s="58" customFormat="1" ht="57" hidden="1" spans="1:30">
      <c r="A74" s="69">
        <v>1</v>
      </c>
      <c r="B74" s="69" t="s">
        <v>307</v>
      </c>
      <c r="C74" s="69" t="s">
        <v>308</v>
      </c>
      <c r="D74" s="69" t="s">
        <v>309</v>
      </c>
      <c r="E74" s="69" t="s">
        <v>310</v>
      </c>
      <c r="F74" s="69" t="s">
        <v>43</v>
      </c>
      <c r="G74" s="69" t="s">
        <v>311</v>
      </c>
      <c r="H74" s="71" t="s">
        <v>312</v>
      </c>
      <c r="I74" s="86" t="s">
        <v>313</v>
      </c>
      <c r="J74" s="69">
        <v>608</v>
      </c>
      <c r="K74" s="69">
        <f t="shared" si="24"/>
        <v>1181.952</v>
      </c>
      <c r="L74" s="69">
        <f t="shared" si="25"/>
        <v>1181.952</v>
      </c>
      <c r="M74" s="78">
        <v>1181.952</v>
      </c>
      <c r="N74" s="78"/>
      <c r="O74" s="84"/>
      <c r="P74" s="78"/>
      <c r="Q74" s="69"/>
      <c r="R74" s="78"/>
      <c r="S74" s="69"/>
      <c r="T74" s="69"/>
      <c r="U74" s="84"/>
      <c r="V74" s="69" t="s">
        <v>314</v>
      </c>
      <c r="W74" s="69" t="s">
        <v>315</v>
      </c>
      <c r="X74" s="69"/>
      <c r="Y74" s="69"/>
      <c r="Z74" s="69" t="s">
        <v>316</v>
      </c>
      <c r="AA74" s="69" t="s">
        <v>317</v>
      </c>
      <c r="AB74" s="69" t="s">
        <v>316</v>
      </c>
      <c r="AC74" s="69" t="s">
        <v>317</v>
      </c>
      <c r="AD74" s="78"/>
    </row>
    <row r="75" s="58" customFormat="1" ht="57" hidden="1" spans="1:30">
      <c r="A75" s="69">
        <v>2</v>
      </c>
      <c r="B75" s="69" t="s">
        <v>318</v>
      </c>
      <c r="C75" s="69" t="s">
        <v>319</v>
      </c>
      <c r="D75" s="69" t="s">
        <v>309</v>
      </c>
      <c r="E75" s="69" t="s">
        <v>310</v>
      </c>
      <c r="F75" s="69" t="s">
        <v>43</v>
      </c>
      <c r="G75" s="69" t="s">
        <v>311</v>
      </c>
      <c r="H75" s="71" t="s">
        <v>320</v>
      </c>
      <c r="I75" s="86" t="s">
        <v>313</v>
      </c>
      <c r="J75" s="69">
        <v>1579</v>
      </c>
      <c r="K75" s="69">
        <f t="shared" si="24"/>
        <v>1894.8</v>
      </c>
      <c r="L75" s="69">
        <f t="shared" si="25"/>
        <v>1894.8</v>
      </c>
      <c r="M75" s="78">
        <v>1894.8</v>
      </c>
      <c r="N75" s="78"/>
      <c r="O75" s="84"/>
      <c r="P75" s="78"/>
      <c r="Q75" s="69"/>
      <c r="R75" s="78"/>
      <c r="S75" s="69"/>
      <c r="T75" s="69"/>
      <c r="U75" s="84"/>
      <c r="V75" s="69" t="s">
        <v>321</v>
      </c>
      <c r="W75" s="69" t="s">
        <v>322</v>
      </c>
      <c r="X75" s="69"/>
      <c r="Y75" s="69"/>
      <c r="Z75" s="69" t="s">
        <v>323</v>
      </c>
      <c r="AA75" s="69" t="s">
        <v>324</v>
      </c>
      <c r="AB75" s="69" t="s">
        <v>323</v>
      </c>
      <c r="AC75" s="69" t="s">
        <v>324</v>
      </c>
      <c r="AD75" s="78"/>
    </row>
    <row r="76" s="55" customFormat="1" ht="45" hidden="1" customHeight="1" spans="1:30">
      <c r="A76" s="65" t="s">
        <v>325</v>
      </c>
      <c r="B76" s="65"/>
      <c r="C76" s="65"/>
      <c r="D76" s="65">
        <v>53</v>
      </c>
      <c r="E76" s="65"/>
      <c r="F76" s="65"/>
      <c r="G76" s="65"/>
      <c r="H76" s="66"/>
      <c r="I76" s="65"/>
      <c r="J76" s="81">
        <f>K76/K6</f>
        <v>0.306267321061305</v>
      </c>
      <c r="K76" s="65">
        <f t="shared" ref="K76:U76" si="27">SUM(K77,K103,K108,K112,K128,K131)</f>
        <v>26233.44</v>
      </c>
      <c r="L76" s="65">
        <f t="shared" si="27"/>
        <v>25083.44</v>
      </c>
      <c r="M76" s="65">
        <f t="shared" si="27"/>
        <v>19963.44</v>
      </c>
      <c r="N76" s="65">
        <f t="shared" si="27"/>
        <v>5120</v>
      </c>
      <c r="O76" s="65">
        <f t="shared" si="27"/>
        <v>0</v>
      </c>
      <c r="P76" s="65">
        <f t="shared" si="27"/>
        <v>0</v>
      </c>
      <c r="Q76" s="65">
        <f t="shared" si="27"/>
        <v>0</v>
      </c>
      <c r="R76" s="65">
        <f t="shared" si="27"/>
        <v>0</v>
      </c>
      <c r="S76" s="65">
        <f t="shared" si="27"/>
        <v>150</v>
      </c>
      <c r="T76" s="65">
        <f t="shared" si="27"/>
        <v>1000</v>
      </c>
      <c r="U76" s="65">
        <f t="shared" si="27"/>
        <v>0</v>
      </c>
      <c r="V76" s="97"/>
      <c r="W76" s="97"/>
      <c r="X76" s="97"/>
      <c r="Y76" s="97"/>
      <c r="Z76" s="65"/>
      <c r="AA76" s="65"/>
      <c r="AB76" s="65"/>
      <c r="AC76" s="65"/>
      <c r="AD76" s="65"/>
    </row>
    <row r="77" s="55" customFormat="1" ht="45" hidden="1" customHeight="1" spans="1:30">
      <c r="A77" s="65" t="s">
        <v>36</v>
      </c>
      <c r="B77" s="65"/>
      <c r="C77" s="65" t="s">
        <v>326</v>
      </c>
      <c r="D77" s="65"/>
      <c r="E77" s="65"/>
      <c r="F77" s="65"/>
      <c r="G77" s="65"/>
      <c r="H77" s="66" t="s">
        <v>327</v>
      </c>
      <c r="I77" s="65"/>
      <c r="J77" s="81"/>
      <c r="K77" s="65">
        <f t="shared" ref="K77:T77" si="28">SUM(K78:K102)</f>
        <v>9376</v>
      </c>
      <c r="L77" s="65">
        <f t="shared" si="28"/>
        <v>8376</v>
      </c>
      <c r="M77" s="65">
        <f t="shared" si="28"/>
        <v>8376</v>
      </c>
      <c r="N77" s="65">
        <f t="shared" si="28"/>
        <v>0</v>
      </c>
      <c r="O77" s="65">
        <f t="shared" si="28"/>
        <v>0</v>
      </c>
      <c r="P77" s="65">
        <f t="shared" si="28"/>
        <v>0</v>
      </c>
      <c r="Q77" s="65">
        <f t="shared" si="28"/>
        <v>0</v>
      </c>
      <c r="R77" s="65">
        <f t="shared" si="28"/>
        <v>0</v>
      </c>
      <c r="S77" s="65">
        <f t="shared" si="28"/>
        <v>0</v>
      </c>
      <c r="T77" s="65">
        <f t="shared" si="28"/>
        <v>1000</v>
      </c>
      <c r="U77" s="65">
        <f>SUM(U78:U111)</f>
        <v>0</v>
      </c>
      <c r="V77" s="97"/>
      <c r="W77" s="97"/>
      <c r="X77" s="97"/>
      <c r="Y77" s="97"/>
      <c r="Z77" s="65"/>
      <c r="AA77" s="65"/>
      <c r="AB77" s="65"/>
      <c r="AC77" s="65"/>
      <c r="AD77" s="65"/>
    </row>
    <row r="78" s="57" customFormat="1" ht="139" hidden="1" customHeight="1" spans="1:30">
      <c r="A78" s="69">
        <v>1</v>
      </c>
      <c r="B78" s="69" t="s">
        <v>328</v>
      </c>
      <c r="C78" s="69" t="s">
        <v>329</v>
      </c>
      <c r="D78" s="69" t="s">
        <v>246</v>
      </c>
      <c r="E78" s="69" t="s">
        <v>247</v>
      </c>
      <c r="F78" s="69" t="s">
        <v>43</v>
      </c>
      <c r="G78" s="69" t="s">
        <v>330</v>
      </c>
      <c r="H78" s="71" t="s">
        <v>331</v>
      </c>
      <c r="I78" s="69" t="s">
        <v>332</v>
      </c>
      <c r="J78" s="86">
        <v>333</v>
      </c>
      <c r="K78" s="69">
        <f t="shared" ref="K78:K102" si="29">SUM(L78,S78,T78,U78)</f>
        <v>1630</v>
      </c>
      <c r="L78" s="69">
        <f t="shared" ref="L78:L102" si="30">SUM(M78:R78)</f>
        <v>630</v>
      </c>
      <c r="M78" s="69">
        <f>630+300+600+100-1000</f>
        <v>630</v>
      </c>
      <c r="N78" s="69"/>
      <c r="O78" s="84"/>
      <c r="P78" s="69"/>
      <c r="Q78" s="69"/>
      <c r="R78" s="69"/>
      <c r="S78" s="69"/>
      <c r="T78" s="69">
        <v>1000</v>
      </c>
      <c r="U78" s="84"/>
      <c r="V78" s="71"/>
      <c r="W78" s="71"/>
      <c r="X78" s="97"/>
      <c r="Y78" s="97"/>
      <c r="Z78" s="69" t="s">
        <v>66</v>
      </c>
      <c r="AA78" s="86" t="s">
        <v>67</v>
      </c>
      <c r="AB78" s="69" t="s">
        <v>251</v>
      </c>
      <c r="AC78" s="86" t="s">
        <v>252</v>
      </c>
      <c r="AD78" s="69" t="s">
        <v>253</v>
      </c>
    </row>
    <row r="79" s="57" customFormat="1" ht="110" hidden="1" customHeight="1" spans="1:30">
      <c r="A79" s="69">
        <v>2</v>
      </c>
      <c r="B79" s="69" t="s">
        <v>333</v>
      </c>
      <c r="C79" s="69" t="s">
        <v>334</v>
      </c>
      <c r="D79" s="69" t="s">
        <v>246</v>
      </c>
      <c r="E79" s="69" t="s">
        <v>247</v>
      </c>
      <c r="F79" s="69" t="s">
        <v>43</v>
      </c>
      <c r="G79" s="87" t="s">
        <v>335</v>
      </c>
      <c r="H79" s="71" t="s">
        <v>336</v>
      </c>
      <c r="I79" s="69" t="s">
        <v>332</v>
      </c>
      <c r="J79" s="69">
        <v>231</v>
      </c>
      <c r="K79" s="69">
        <f t="shared" si="29"/>
        <v>184.8</v>
      </c>
      <c r="L79" s="69">
        <f t="shared" si="30"/>
        <v>184.8</v>
      </c>
      <c r="M79" s="69">
        <v>184.8</v>
      </c>
      <c r="N79" s="69"/>
      <c r="O79" s="84"/>
      <c r="P79" s="69"/>
      <c r="Q79" s="69"/>
      <c r="R79" s="69"/>
      <c r="S79" s="69"/>
      <c r="T79" s="69"/>
      <c r="U79" s="84"/>
      <c r="V79" s="71"/>
      <c r="W79" s="71"/>
      <c r="X79" s="97"/>
      <c r="Y79" s="97"/>
      <c r="Z79" s="69" t="s">
        <v>76</v>
      </c>
      <c r="AA79" s="86" t="s">
        <v>77</v>
      </c>
      <c r="AB79" s="69" t="s">
        <v>251</v>
      </c>
      <c r="AC79" s="86" t="s">
        <v>252</v>
      </c>
      <c r="AD79" s="69" t="s">
        <v>57</v>
      </c>
    </row>
    <row r="80" s="57" customFormat="1" ht="115" hidden="1" customHeight="1" spans="1:30">
      <c r="A80" s="69">
        <v>3</v>
      </c>
      <c r="B80" s="69" t="s">
        <v>337</v>
      </c>
      <c r="C80" s="69" t="s">
        <v>338</v>
      </c>
      <c r="D80" s="69" t="s">
        <v>246</v>
      </c>
      <c r="E80" s="69" t="s">
        <v>247</v>
      </c>
      <c r="F80" s="69" t="s">
        <v>43</v>
      </c>
      <c r="G80" s="69" t="s">
        <v>339</v>
      </c>
      <c r="H80" s="71" t="s">
        <v>340</v>
      </c>
      <c r="I80" s="69" t="s">
        <v>332</v>
      </c>
      <c r="J80" s="69">
        <v>550</v>
      </c>
      <c r="K80" s="69">
        <f t="shared" si="29"/>
        <v>640</v>
      </c>
      <c r="L80" s="69">
        <f t="shared" si="30"/>
        <v>640</v>
      </c>
      <c r="M80" s="69">
        <v>640</v>
      </c>
      <c r="N80" s="69"/>
      <c r="O80" s="84"/>
      <c r="P80" s="69"/>
      <c r="Q80" s="69"/>
      <c r="R80" s="69"/>
      <c r="S80" s="69"/>
      <c r="T80" s="69"/>
      <c r="U80" s="84"/>
      <c r="V80" s="71"/>
      <c r="W80" s="71"/>
      <c r="X80" s="97"/>
      <c r="Y80" s="97"/>
      <c r="Z80" s="69" t="s">
        <v>76</v>
      </c>
      <c r="AA80" s="86" t="s">
        <v>77</v>
      </c>
      <c r="AB80" s="69" t="s">
        <v>251</v>
      </c>
      <c r="AC80" s="86" t="s">
        <v>252</v>
      </c>
      <c r="AD80" s="69" t="s">
        <v>57</v>
      </c>
    </row>
    <row r="81" s="57" customFormat="1" ht="83" hidden="1" customHeight="1" spans="1:30">
      <c r="A81" s="69">
        <v>4</v>
      </c>
      <c r="B81" s="69" t="s">
        <v>341</v>
      </c>
      <c r="C81" s="69" t="s">
        <v>342</v>
      </c>
      <c r="D81" s="69" t="s">
        <v>246</v>
      </c>
      <c r="E81" s="69" t="s">
        <v>247</v>
      </c>
      <c r="F81" s="69" t="s">
        <v>43</v>
      </c>
      <c r="G81" s="87" t="s">
        <v>343</v>
      </c>
      <c r="H81" s="71" t="s">
        <v>344</v>
      </c>
      <c r="I81" s="69" t="s">
        <v>332</v>
      </c>
      <c r="J81" s="69">
        <v>247</v>
      </c>
      <c r="K81" s="69">
        <f t="shared" si="29"/>
        <v>197.6</v>
      </c>
      <c r="L81" s="69">
        <f t="shared" si="30"/>
        <v>197.6</v>
      </c>
      <c r="M81" s="69">
        <v>197.6</v>
      </c>
      <c r="N81" s="69"/>
      <c r="O81" s="84"/>
      <c r="P81" s="69"/>
      <c r="Q81" s="69"/>
      <c r="R81" s="69"/>
      <c r="S81" s="69"/>
      <c r="T81" s="69"/>
      <c r="U81" s="84"/>
      <c r="V81" s="71"/>
      <c r="W81" s="71"/>
      <c r="X81" s="97"/>
      <c r="Y81" s="97"/>
      <c r="Z81" s="69" t="s">
        <v>114</v>
      </c>
      <c r="AA81" s="86" t="s">
        <v>115</v>
      </c>
      <c r="AB81" s="69" t="s">
        <v>251</v>
      </c>
      <c r="AC81" s="86" t="s">
        <v>252</v>
      </c>
      <c r="AD81" s="69" t="s">
        <v>57</v>
      </c>
    </row>
    <row r="82" s="57" customFormat="1" ht="83" hidden="1" customHeight="1" spans="1:30">
      <c r="A82" s="69">
        <v>5</v>
      </c>
      <c r="B82" s="69" t="s">
        <v>345</v>
      </c>
      <c r="C82" s="69" t="s">
        <v>346</v>
      </c>
      <c r="D82" s="69" t="s">
        <v>246</v>
      </c>
      <c r="E82" s="69" t="s">
        <v>247</v>
      </c>
      <c r="F82" s="69" t="s">
        <v>43</v>
      </c>
      <c r="G82" s="87" t="s">
        <v>347</v>
      </c>
      <c r="H82" s="71" t="s">
        <v>348</v>
      </c>
      <c r="I82" s="69" t="s">
        <v>332</v>
      </c>
      <c r="J82" s="69">
        <v>233</v>
      </c>
      <c r="K82" s="69">
        <f t="shared" si="29"/>
        <v>186.4</v>
      </c>
      <c r="L82" s="69">
        <f t="shared" si="30"/>
        <v>186.4</v>
      </c>
      <c r="M82" s="69">
        <v>186.4</v>
      </c>
      <c r="N82" s="69"/>
      <c r="O82" s="84"/>
      <c r="P82" s="69"/>
      <c r="Q82" s="69"/>
      <c r="R82" s="69"/>
      <c r="S82" s="69"/>
      <c r="T82" s="69"/>
      <c r="U82" s="84"/>
      <c r="V82" s="71"/>
      <c r="W82" s="71"/>
      <c r="X82" s="97"/>
      <c r="Y82" s="97"/>
      <c r="Z82" s="69" t="s">
        <v>114</v>
      </c>
      <c r="AA82" s="86" t="s">
        <v>115</v>
      </c>
      <c r="AB82" s="69" t="s">
        <v>251</v>
      </c>
      <c r="AC82" s="86" t="s">
        <v>252</v>
      </c>
      <c r="AD82" s="69" t="s">
        <v>57</v>
      </c>
    </row>
    <row r="83" s="57" customFormat="1" ht="83" hidden="1" customHeight="1" spans="1:30">
      <c r="A83" s="69">
        <v>6</v>
      </c>
      <c r="B83" s="69" t="s">
        <v>349</v>
      </c>
      <c r="C83" s="69" t="s">
        <v>350</v>
      </c>
      <c r="D83" s="69" t="s">
        <v>246</v>
      </c>
      <c r="E83" s="69" t="s">
        <v>247</v>
      </c>
      <c r="F83" s="69" t="s">
        <v>43</v>
      </c>
      <c r="G83" s="87" t="s">
        <v>351</v>
      </c>
      <c r="H83" s="71" t="s">
        <v>352</v>
      </c>
      <c r="I83" s="69" t="s">
        <v>332</v>
      </c>
      <c r="J83" s="69">
        <v>40</v>
      </c>
      <c r="K83" s="69">
        <f t="shared" si="29"/>
        <v>390</v>
      </c>
      <c r="L83" s="69">
        <f t="shared" si="30"/>
        <v>390</v>
      </c>
      <c r="M83" s="69">
        <v>390</v>
      </c>
      <c r="N83" s="69"/>
      <c r="O83" s="84"/>
      <c r="P83" s="69"/>
      <c r="Q83" s="69"/>
      <c r="R83" s="69"/>
      <c r="S83" s="69"/>
      <c r="T83" s="69"/>
      <c r="U83" s="84"/>
      <c r="V83" s="71"/>
      <c r="W83" s="71"/>
      <c r="X83" s="97"/>
      <c r="Y83" s="97"/>
      <c r="Z83" s="69" t="s">
        <v>71</v>
      </c>
      <c r="AA83" s="69" t="s">
        <v>72</v>
      </c>
      <c r="AB83" s="69" t="s">
        <v>251</v>
      </c>
      <c r="AC83" s="86" t="s">
        <v>252</v>
      </c>
      <c r="AD83" s="69" t="s">
        <v>57</v>
      </c>
    </row>
    <row r="84" s="57" customFormat="1" ht="83" hidden="1" customHeight="1" spans="1:30">
      <c r="A84" s="69">
        <v>7</v>
      </c>
      <c r="B84" s="69" t="s">
        <v>353</v>
      </c>
      <c r="C84" s="69" t="s">
        <v>354</v>
      </c>
      <c r="D84" s="69" t="s">
        <v>246</v>
      </c>
      <c r="E84" s="69" t="s">
        <v>247</v>
      </c>
      <c r="F84" s="69" t="s">
        <v>43</v>
      </c>
      <c r="G84" s="87" t="s">
        <v>355</v>
      </c>
      <c r="H84" s="71" t="s">
        <v>356</v>
      </c>
      <c r="I84" s="69" t="s">
        <v>332</v>
      </c>
      <c r="J84" s="69">
        <v>346</v>
      </c>
      <c r="K84" s="69">
        <f t="shared" si="29"/>
        <v>276.8</v>
      </c>
      <c r="L84" s="69">
        <f t="shared" si="30"/>
        <v>276.8</v>
      </c>
      <c r="M84" s="69">
        <v>276.8</v>
      </c>
      <c r="N84" s="69"/>
      <c r="O84" s="84"/>
      <c r="P84" s="69"/>
      <c r="Q84" s="69"/>
      <c r="R84" s="69"/>
      <c r="S84" s="69"/>
      <c r="T84" s="69"/>
      <c r="U84" s="84"/>
      <c r="V84" s="71"/>
      <c r="W84" s="71"/>
      <c r="X84" s="97"/>
      <c r="Y84" s="97"/>
      <c r="Z84" s="69" t="s">
        <v>71</v>
      </c>
      <c r="AA84" s="69" t="s">
        <v>72</v>
      </c>
      <c r="AB84" s="69" t="s">
        <v>251</v>
      </c>
      <c r="AC84" s="86" t="s">
        <v>252</v>
      </c>
      <c r="AD84" s="69" t="s">
        <v>57</v>
      </c>
    </row>
    <row r="85" s="57" customFormat="1" ht="103" hidden="1" customHeight="1" spans="1:30">
      <c r="A85" s="69">
        <v>8</v>
      </c>
      <c r="B85" s="69" t="s">
        <v>357</v>
      </c>
      <c r="C85" s="69" t="s">
        <v>358</v>
      </c>
      <c r="D85" s="69" t="s">
        <v>246</v>
      </c>
      <c r="E85" s="69" t="s">
        <v>247</v>
      </c>
      <c r="F85" s="69" t="s">
        <v>43</v>
      </c>
      <c r="G85" s="87" t="s">
        <v>359</v>
      </c>
      <c r="H85" s="71" t="s">
        <v>360</v>
      </c>
      <c r="I85" s="69" t="s">
        <v>332</v>
      </c>
      <c r="J85" s="69">
        <v>163</v>
      </c>
      <c r="K85" s="69">
        <f t="shared" si="29"/>
        <v>515.4</v>
      </c>
      <c r="L85" s="69">
        <f t="shared" si="30"/>
        <v>515.4</v>
      </c>
      <c r="M85" s="69">
        <v>515.4</v>
      </c>
      <c r="N85" s="69"/>
      <c r="O85" s="84"/>
      <c r="P85" s="69"/>
      <c r="Q85" s="69"/>
      <c r="R85" s="69"/>
      <c r="S85" s="69"/>
      <c r="T85" s="69"/>
      <c r="U85" s="84"/>
      <c r="V85" s="71"/>
      <c r="W85" s="71"/>
      <c r="X85" s="97"/>
      <c r="Y85" s="97"/>
      <c r="Z85" s="69" t="s">
        <v>109</v>
      </c>
      <c r="AA85" s="86" t="s">
        <v>110</v>
      </c>
      <c r="AB85" s="69" t="s">
        <v>251</v>
      </c>
      <c r="AC85" s="86" t="s">
        <v>252</v>
      </c>
      <c r="AD85" s="69" t="s">
        <v>57</v>
      </c>
    </row>
    <row r="86" s="57" customFormat="1" ht="99" hidden="1" customHeight="1" spans="1:30">
      <c r="A86" s="69">
        <v>9</v>
      </c>
      <c r="B86" s="69" t="s">
        <v>361</v>
      </c>
      <c r="C86" s="69" t="s">
        <v>362</v>
      </c>
      <c r="D86" s="69" t="s">
        <v>246</v>
      </c>
      <c r="E86" s="69" t="s">
        <v>247</v>
      </c>
      <c r="F86" s="69" t="s">
        <v>43</v>
      </c>
      <c r="G86" s="87" t="s">
        <v>363</v>
      </c>
      <c r="H86" s="71" t="s">
        <v>364</v>
      </c>
      <c r="I86" s="69" t="s">
        <v>332</v>
      </c>
      <c r="J86" s="69">
        <v>70</v>
      </c>
      <c r="K86" s="69">
        <f t="shared" si="29"/>
        <v>56</v>
      </c>
      <c r="L86" s="69">
        <f t="shared" si="30"/>
        <v>56</v>
      </c>
      <c r="M86" s="69">
        <v>56</v>
      </c>
      <c r="N86" s="69"/>
      <c r="O86" s="84"/>
      <c r="P86" s="69"/>
      <c r="Q86" s="69"/>
      <c r="R86" s="69"/>
      <c r="S86" s="69"/>
      <c r="T86" s="69"/>
      <c r="U86" s="84"/>
      <c r="V86" s="71"/>
      <c r="W86" s="71"/>
      <c r="X86" s="97"/>
      <c r="Y86" s="97"/>
      <c r="Z86" s="69" t="s">
        <v>165</v>
      </c>
      <c r="AA86" s="86" t="s">
        <v>166</v>
      </c>
      <c r="AB86" s="69" t="s">
        <v>251</v>
      </c>
      <c r="AC86" s="86" t="s">
        <v>252</v>
      </c>
      <c r="AD86" s="69" t="s">
        <v>57</v>
      </c>
    </row>
    <row r="87" s="57" customFormat="1" ht="107" hidden="1" customHeight="1" spans="1:30">
      <c r="A87" s="69">
        <v>10</v>
      </c>
      <c r="B87" s="69" t="s">
        <v>365</v>
      </c>
      <c r="C87" s="69" t="s">
        <v>366</v>
      </c>
      <c r="D87" s="69" t="s">
        <v>246</v>
      </c>
      <c r="E87" s="69" t="s">
        <v>247</v>
      </c>
      <c r="F87" s="69" t="s">
        <v>43</v>
      </c>
      <c r="G87" s="87" t="s">
        <v>367</v>
      </c>
      <c r="H87" s="71" t="s">
        <v>368</v>
      </c>
      <c r="I87" s="69" t="s">
        <v>332</v>
      </c>
      <c r="J87" s="69">
        <v>225</v>
      </c>
      <c r="K87" s="69">
        <f t="shared" si="29"/>
        <v>180</v>
      </c>
      <c r="L87" s="69">
        <f t="shared" si="30"/>
        <v>180</v>
      </c>
      <c r="M87" s="69">
        <v>180</v>
      </c>
      <c r="N87" s="69"/>
      <c r="O87" s="84"/>
      <c r="P87" s="69"/>
      <c r="Q87" s="69"/>
      <c r="R87" s="69"/>
      <c r="S87" s="69"/>
      <c r="T87" s="69"/>
      <c r="U87" s="84"/>
      <c r="V87" s="71"/>
      <c r="W87" s="71"/>
      <c r="X87" s="97"/>
      <c r="Y87" s="97"/>
      <c r="Z87" s="69" t="s">
        <v>47</v>
      </c>
      <c r="AA87" s="86" t="s">
        <v>48</v>
      </c>
      <c r="AB87" s="69" t="s">
        <v>251</v>
      </c>
      <c r="AC87" s="86" t="s">
        <v>252</v>
      </c>
      <c r="AD87" s="69" t="s">
        <v>57</v>
      </c>
    </row>
    <row r="88" s="57" customFormat="1" ht="118" hidden="1" customHeight="1" spans="1:30">
      <c r="A88" s="69">
        <v>11</v>
      </c>
      <c r="B88" s="69" t="s">
        <v>369</v>
      </c>
      <c r="C88" s="69" t="s">
        <v>370</v>
      </c>
      <c r="D88" s="69" t="s">
        <v>246</v>
      </c>
      <c r="E88" s="69" t="s">
        <v>247</v>
      </c>
      <c r="F88" s="69" t="s">
        <v>43</v>
      </c>
      <c r="G88" s="87" t="s">
        <v>371</v>
      </c>
      <c r="H88" s="71" t="s">
        <v>372</v>
      </c>
      <c r="I88" s="69" t="s">
        <v>332</v>
      </c>
      <c r="J88" s="69">
        <v>280</v>
      </c>
      <c r="K88" s="69">
        <f t="shared" si="29"/>
        <v>254</v>
      </c>
      <c r="L88" s="69">
        <f t="shared" si="30"/>
        <v>254</v>
      </c>
      <c r="M88" s="69">
        <v>254</v>
      </c>
      <c r="N88" s="69"/>
      <c r="O88" s="84"/>
      <c r="P88" s="69"/>
      <c r="Q88" s="69"/>
      <c r="R88" s="69"/>
      <c r="S88" s="69"/>
      <c r="T88" s="69"/>
      <c r="U88" s="84"/>
      <c r="V88" s="71"/>
      <c r="W88" s="71"/>
      <c r="X88" s="97"/>
      <c r="Y88" s="97"/>
      <c r="Z88" s="69" t="s">
        <v>47</v>
      </c>
      <c r="AA88" s="86" t="s">
        <v>48</v>
      </c>
      <c r="AB88" s="69" t="s">
        <v>251</v>
      </c>
      <c r="AC88" s="86" t="s">
        <v>252</v>
      </c>
      <c r="AD88" s="69" t="s">
        <v>57</v>
      </c>
    </row>
    <row r="89" s="57" customFormat="1" ht="108" hidden="1" customHeight="1" spans="1:30">
      <c r="A89" s="69">
        <v>12</v>
      </c>
      <c r="B89" s="69" t="s">
        <v>373</v>
      </c>
      <c r="C89" s="69" t="s">
        <v>374</v>
      </c>
      <c r="D89" s="69" t="s">
        <v>246</v>
      </c>
      <c r="E89" s="69" t="s">
        <v>247</v>
      </c>
      <c r="F89" s="69" t="s">
        <v>43</v>
      </c>
      <c r="G89" s="87" t="s">
        <v>375</v>
      </c>
      <c r="H89" s="71" t="s">
        <v>376</v>
      </c>
      <c r="I89" s="69" t="s">
        <v>332</v>
      </c>
      <c r="J89" s="69">
        <v>165</v>
      </c>
      <c r="K89" s="69">
        <f t="shared" si="29"/>
        <v>132</v>
      </c>
      <c r="L89" s="69">
        <f t="shared" si="30"/>
        <v>132</v>
      </c>
      <c r="M89" s="69">
        <v>132</v>
      </c>
      <c r="N89" s="69"/>
      <c r="O89" s="84"/>
      <c r="P89" s="69"/>
      <c r="Q89" s="69"/>
      <c r="R89" s="69"/>
      <c r="S89" s="69"/>
      <c r="T89" s="69"/>
      <c r="U89" s="84"/>
      <c r="V89" s="71"/>
      <c r="W89" s="71"/>
      <c r="X89" s="97"/>
      <c r="Y89" s="97"/>
      <c r="Z89" s="69" t="s">
        <v>104</v>
      </c>
      <c r="AA89" s="86" t="s">
        <v>105</v>
      </c>
      <c r="AB89" s="69" t="s">
        <v>251</v>
      </c>
      <c r="AC89" s="86" t="s">
        <v>252</v>
      </c>
      <c r="AD89" s="69" t="s">
        <v>57</v>
      </c>
    </row>
    <row r="90" s="57" customFormat="1" ht="102" hidden="1" customHeight="1" spans="1:30">
      <c r="A90" s="69">
        <v>13</v>
      </c>
      <c r="B90" s="69" t="s">
        <v>377</v>
      </c>
      <c r="C90" s="69" t="s">
        <v>378</v>
      </c>
      <c r="D90" s="69" t="s">
        <v>246</v>
      </c>
      <c r="E90" s="69" t="s">
        <v>247</v>
      </c>
      <c r="F90" s="69" t="s">
        <v>43</v>
      </c>
      <c r="G90" s="87" t="s">
        <v>379</v>
      </c>
      <c r="H90" s="71" t="s">
        <v>380</v>
      </c>
      <c r="I90" s="69" t="s">
        <v>332</v>
      </c>
      <c r="J90" s="69">
        <v>275</v>
      </c>
      <c r="K90" s="69">
        <f t="shared" si="29"/>
        <v>220</v>
      </c>
      <c r="L90" s="69">
        <f t="shared" si="30"/>
        <v>220</v>
      </c>
      <c r="M90" s="69">
        <v>220</v>
      </c>
      <c r="N90" s="69"/>
      <c r="O90" s="84"/>
      <c r="P90" s="69"/>
      <c r="Q90" s="69"/>
      <c r="R90" s="69"/>
      <c r="S90" s="69"/>
      <c r="T90" s="69"/>
      <c r="U90" s="84"/>
      <c r="V90" s="71"/>
      <c r="W90" s="71"/>
      <c r="X90" s="97"/>
      <c r="Y90" s="97"/>
      <c r="Z90" s="69" t="s">
        <v>104</v>
      </c>
      <c r="AA90" s="86" t="s">
        <v>105</v>
      </c>
      <c r="AB90" s="69" t="s">
        <v>251</v>
      </c>
      <c r="AC90" s="86" t="s">
        <v>252</v>
      </c>
      <c r="AD90" s="69" t="s">
        <v>57</v>
      </c>
    </row>
    <row r="91" s="57" customFormat="1" ht="125" hidden="1" customHeight="1" spans="1:30">
      <c r="A91" s="69">
        <v>14</v>
      </c>
      <c r="B91" s="69" t="s">
        <v>381</v>
      </c>
      <c r="C91" s="69" t="s">
        <v>382</v>
      </c>
      <c r="D91" s="69" t="s">
        <v>246</v>
      </c>
      <c r="E91" s="69" t="s">
        <v>247</v>
      </c>
      <c r="F91" s="69" t="s">
        <v>43</v>
      </c>
      <c r="G91" s="69" t="s">
        <v>383</v>
      </c>
      <c r="H91" s="71" t="s">
        <v>384</v>
      </c>
      <c r="I91" s="69" t="s">
        <v>332</v>
      </c>
      <c r="J91" s="69">
        <v>201</v>
      </c>
      <c r="K91" s="69">
        <f t="shared" si="29"/>
        <v>900</v>
      </c>
      <c r="L91" s="69">
        <f t="shared" si="30"/>
        <v>900</v>
      </c>
      <c r="M91" s="69">
        <v>900</v>
      </c>
      <c r="N91" s="69"/>
      <c r="O91" s="84"/>
      <c r="P91" s="69"/>
      <c r="Q91" s="69"/>
      <c r="R91" s="69"/>
      <c r="S91" s="69"/>
      <c r="T91" s="69"/>
      <c r="U91" s="84"/>
      <c r="V91" s="71"/>
      <c r="W91" s="71"/>
      <c r="X91" s="97"/>
      <c r="Y91" s="97"/>
      <c r="Z91" s="69" t="s">
        <v>66</v>
      </c>
      <c r="AA91" s="86" t="s">
        <v>67</v>
      </c>
      <c r="AB91" s="69" t="s">
        <v>251</v>
      </c>
      <c r="AC91" s="86" t="s">
        <v>252</v>
      </c>
      <c r="AD91" s="69" t="s">
        <v>57</v>
      </c>
    </row>
    <row r="92" s="57" customFormat="1" ht="129" hidden="1" customHeight="1" spans="1:30">
      <c r="A92" s="69">
        <v>15</v>
      </c>
      <c r="B92" s="69" t="s">
        <v>385</v>
      </c>
      <c r="C92" s="69" t="s">
        <v>386</v>
      </c>
      <c r="D92" s="69" t="s">
        <v>246</v>
      </c>
      <c r="E92" s="69" t="s">
        <v>247</v>
      </c>
      <c r="F92" s="69" t="s">
        <v>43</v>
      </c>
      <c r="G92" s="69" t="s">
        <v>387</v>
      </c>
      <c r="H92" s="71" t="s">
        <v>388</v>
      </c>
      <c r="I92" s="69" t="s">
        <v>332</v>
      </c>
      <c r="J92" s="69">
        <v>283</v>
      </c>
      <c r="K92" s="69">
        <f t="shared" si="29"/>
        <v>900</v>
      </c>
      <c r="L92" s="69">
        <f t="shared" si="30"/>
        <v>900</v>
      </c>
      <c r="M92" s="69">
        <v>900</v>
      </c>
      <c r="N92" s="69"/>
      <c r="O92" s="84"/>
      <c r="P92" s="69"/>
      <c r="Q92" s="69"/>
      <c r="R92" s="69"/>
      <c r="S92" s="69"/>
      <c r="T92" s="69"/>
      <c r="U92" s="84"/>
      <c r="V92" s="71"/>
      <c r="W92" s="71"/>
      <c r="X92" s="97"/>
      <c r="Y92" s="97"/>
      <c r="Z92" s="69" t="s">
        <v>66</v>
      </c>
      <c r="AA92" s="86" t="s">
        <v>67</v>
      </c>
      <c r="AB92" s="69" t="s">
        <v>251</v>
      </c>
      <c r="AC92" s="86" t="s">
        <v>252</v>
      </c>
      <c r="AD92" s="69" t="s">
        <v>57</v>
      </c>
    </row>
    <row r="93" s="57" customFormat="1" ht="118" hidden="1" customHeight="1" spans="1:30">
      <c r="A93" s="69">
        <v>16</v>
      </c>
      <c r="B93" s="69" t="s">
        <v>389</v>
      </c>
      <c r="C93" s="69" t="s">
        <v>390</v>
      </c>
      <c r="D93" s="69" t="s">
        <v>246</v>
      </c>
      <c r="E93" s="69" t="s">
        <v>391</v>
      </c>
      <c r="F93" s="69" t="s">
        <v>43</v>
      </c>
      <c r="G93" s="69" t="s">
        <v>392</v>
      </c>
      <c r="H93" s="71" t="s">
        <v>393</v>
      </c>
      <c r="I93" s="69" t="s">
        <v>85</v>
      </c>
      <c r="J93" s="69">
        <v>5</v>
      </c>
      <c r="K93" s="69">
        <f t="shared" si="29"/>
        <v>390</v>
      </c>
      <c r="L93" s="69">
        <f t="shared" si="30"/>
        <v>390</v>
      </c>
      <c r="M93" s="69">
        <v>390</v>
      </c>
      <c r="N93" s="78"/>
      <c r="O93" s="84"/>
      <c r="P93" s="78"/>
      <c r="Q93" s="69"/>
      <c r="R93" s="78"/>
      <c r="S93" s="69"/>
      <c r="T93" s="69"/>
      <c r="U93" s="84"/>
      <c r="V93" s="71"/>
      <c r="W93" s="71"/>
      <c r="X93" s="97"/>
      <c r="Y93" s="97"/>
      <c r="Z93" s="78" t="s">
        <v>144</v>
      </c>
      <c r="AA93" s="78" t="s">
        <v>145</v>
      </c>
      <c r="AB93" s="69" t="s">
        <v>87</v>
      </c>
      <c r="AC93" s="69" t="s">
        <v>88</v>
      </c>
      <c r="AD93" s="69" t="s">
        <v>57</v>
      </c>
    </row>
    <row r="94" s="57" customFormat="1" ht="87" hidden="1" customHeight="1" spans="1:30">
      <c r="A94" s="69">
        <v>17</v>
      </c>
      <c r="B94" s="69" t="s">
        <v>394</v>
      </c>
      <c r="C94" s="69" t="s">
        <v>395</v>
      </c>
      <c r="D94" s="69" t="s">
        <v>246</v>
      </c>
      <c r="E94" s="69" t="s">
        <v>247</v>
      </c>
      <c r="F94" s="69" t="s">
        <v>43</v>
      </c>
      <c r="G94" s="69" t="s">
        <v>396</v>
      </c>
      <c r="H94" s="71" t="s">
        <v>397</v>
      </c>
      <c r="I94" s="69" t="s">
        <v>332</v>
      </c>
      <c r="J94" s="69">
        <v>220</v>
      </c>
      <c r="K94" s="69">
        <f t="shared" si="29"/>
        <v>176</v>
      </c>
      <c r="L94" s="69">
        <f t="shared" si="30"/>
        <v>176</v>
      </c>
      <c r="M94" s="69">
        <v>176</v>
      </c>
      <c r="N94" s="69"/>
      <c r="O94" s="84"/>
      <c r="P94" s="69"/>
      <c r="Q94" s="69"/>
      <c r="R94" s="69"/>
      <c r="S94" s="69"/>
      <c r="T94" s="69"/>
      <c r="U94" s="84"/>
      <c r="V94" s="71"/>
      <c r="W94" s="71"/>
      <c r="X94" s="97"/>
      <c r="Y94" s="97"/>
      <c r="Z94" s="78" t="s">
        <v>144</v>
      </c>
      <c r="AA94" s="78" t="s">
        <v>145</v>
      </c>
      <c r="AB94" s="69" t="s">
        <v>251</v>
      </c>
      <c r="AC94" s="69" t="s">
        <v>252</v>
      </c>
      <c r="AD94" s="69" t="s">
        <v>57</v>
      </c>
    </row>
    <row r="95" s="57" customFormat="1" ht="81" hidden="1" customHeight="1" spans="1:30">
      <c r="A95" s="69">
        <v>18</v>
      </c>
      <c r="B95" s="69" t="s">
        <v>398</v>
      </c>
      <c r="C95" s="69" t="s">
        <v>399</v>
      </c>
      <c r="D95" s="69" t="s">
        <v>246</v>
      </c>
      <c r="E95" s="69" t="s">
        <v>247</v>
      </c>
      <c r="F95" s="69" t="s">
        <v>43</v>
      </c>
      <c r="G95" s="78" t="s">
        <v>400</v>
      </c>
      <c r="H95" s="71" t="s">
        <v>401</v>
      </c>
      <c r="I95" s="69" t="s">
        <v>332</v>
      </c>
      <c r="J95" s="86">
        <v>120</v>
      </c>
      <c r="K95" s="69">
        <f t="shared" si="29"/>
        <v>96</v>
      </c>
      <c r="L95" s="69">
        <f t="shared" si="30"/>
        <v>96</v>
      </c>
      <c r="M95" s="69">
        <v>96</v>
      </c>
      <c r="N95" s="69"/>
      <c r="O95" s="84"/>
      <c r="P95" s="69"/>
      <c r="Q95" s="69"/>
      <c r="R95" s="69"/>
      <c r="S95" s="69"/>
      <c r="T95" s="69"/>
      <c r="U95" s="84"/>
      <c r="V95" s="69"/>
      <c r="W95" s="69"/>
      <c r="X95" s="69"/>
      <c r="Y95" s="69"/>
      <c r="Z95" s="69" t="s">
        <v>152</v>
      </c>
      <c r="AA95" s="69" t="s">
        <v>153</v>
      </c>
      <c r="AB95" s="69" t="s">
        <v>251</v>
      </c>
      <c r="AC95" s="69" t="s">
        <v>252</v>
      </c>
      <c r="AD95" s="69" t="s">
        <v>57</v>
      </c>
    </row>
    <row r="96" s="61" customFormat="1" ht="133" hidden="1" customHeight="1" spans="1:30">
      <c r="A96" s="69">
        <v>19</v>
      </c>
      <c r="B96" s="69" t="s">
        <v>402</v>
      </c>
      <c r="C96" s="87" t="s">
        <v>403</v>
      </c>
      <c r="D96" s="69" t="s">
        <v>246</v>
      </c>
      <c r="E96" s="69" t="s">
        <v>247</v>
      </c>
      <c r="F96" s="87" t="s">
        <v>43</v>
      </c>
      <c r="G96" s="87" t="s">
        <v>404</v>
      </c>
      <c r="H96" s="71" t="s">
        <v>405</v>
      </c>
      <c r="I96" s="83" t="s">
        <v>332</v>
      </c>
      <c r="J96" s="87">
        <v>142</v>
      </c>
      <c r="K96" s="69">
        <f t="shared" si="29"/>
        <v>338.6</v>
      </c>
      <c r="L96" s="69">
        <f t="shared" si="30"/>
        <v>338.6</v>
      </c>
      <c r="M96" s="87">
        <f>722.6-384</f>
        <v>338.6</v>
      </c>
      <c r="N96" s="87"/>
      <c r="O96" s="87"/>
      <c r="P96" s="87"/>
      <c r="Q96" s="87"/>
      <c r="R96" s="87"/>
      <c r="S96" s="87"/>
      <c r="T96" s="87"/>
      <c r="U96" s="87"/>
      <c r="V96" s="117" t="s">
        <v>406</v>
      </c>
      <c r="W96" s="117" t="s">
        <v>407</v>
      </c>
      <c r="X96" s="117"/>
      <c r="Y96" s="117"/>
      <c r="Z96" s="87" t="s">
        <v>124</v>
      </c>
      <c r="AA96" s="87" t="s">
        <v>125</v>
      </c>
      <c r="AB96" s="87" t="s">
        <v>251</v>
      </c>
      <c r="AC96" s="87" t="s">
        <v>252</v>
      </c>
      <c r="AD96" s="69" t="s">
        <v>57</v>
      </c>
    </row>
    <row r="97" s="58" customFormat="1" ht="150" hidden="1" customHeight="1" spans="1:30">
      <c r="A97" s="69">
        <v>20</v>
      </c>
      <c r="B97" s="69" t="s">
        <v>408</v>
      </c>
      <c r="C97" s="69" t="s">
        <v>409</v>
      </c>
      <c r="D97" s="69" t="s">
        <v>246</v>
      </c>
      <c r="E97" s="69" t="s">
        <v>247</v>
      </c>
      <c r="F97" s="69" t="s">
        <v>43</v>
      </c>
      <c r="G97" s="69" t="s">
        <v>410</v>
      </c>
      <c r="H97" s="71" t="s">
        <v>411</v>
      </c>
      <c r="I97" s="86" t="s">
        <v>332</v>
      </c>
      <c r="J97" s="86">
        <v>433</v>
      </c>
      <c r="K97" s="69">
        <f t="shared" si="29"/>
        <v>366.4</v>
      </c>
      <c r="L97" s="69">
        <f t="shared" si="30"/>
        <v>366.4</v>
      </c>
      <c r="M97" s="78">
        <v>366.4</v>
      </c>
      <c r="N97" s="78"/>
      <c r="O97" s="84"/>
      <c r="P97" s="78"/>
      <c r="Q97" s="69"/>
      <c r="R97" s="78"/>
      <c r="S97" s="69"/>
      <c r="T97" s="69"/>
      <c r="U97" s="84"/>
      <c r="V97" s="69"/>
      <c r="W97" s="69"/>
      <c r="X97" s="69"/>
      <c r="Y97" s="69"/>
      <c r="Z97" s="69" t="s">
        <v>92</v>
      </c>
      <c r="AA97" s="69" t="s">
        <v>93</v>
      </c>
      <c r="AB97" s="69" t="s">
        <v>412</v>
      </c>
      <c r="AC97" s="69" t="s">
        <v>413</v>
      </c>
      <c r="AD97" s="69" t="s">
        <v>57</v>
      </c>
    </row>
    <row r="98" s="58" customFormat="1" ht="95" hidden="1" customHeight="1" spans="1:30">
      <c r="A98" s="69">
        <v>21</v>
      </c>
      <c r="B98" s="69" t="s">
        <v>414</v>
      </c>
      <c r="C98" s="69" t="s">
        <v>415</v>
      </c>
      <c r="D98" s="69" t="s">
        <v>246</v>
      </c>
      <c r="E98" s="69" t="s">
        <v>247</v>
      </c>
      <c r="F98" s="69" t="s">
        <v>43</v>
      </c>
      <c r="G98" s="69" t="s">
        <v>416</v>
      </c>
      <c r="H98" s="71" t="s">
        <v>417</v>
      </c>
      <c r="I98" s="69" t="s">
        <v>332</v>
      </c>
      <c r="J98" s="86">
        <v>320</v>
      </c>
      <c r="K98" s="69">
        <f t="shared" si="29"/>
        <v>256</v>
      </c>
      <c r="L98" s="69">
        <f t="shared" si="30"/>
        <v>256</v>
      </c>
      <c r="M98" s="69">
        <v>256</v>
      </c>
      <c r="N98" s="78"/>
      <c r="O98" s="84"/>
      <c r="P98" s="78"/>
      <c r="Q98" s="69"/>
      <c r="R98" s="78"/>
      <c r="S98" s="69"/>
      <c r="T98" s="69"/>
      <c r="U98" s="84"/>
      <c r="V98" s="69"/>
      <c r="W98" s="69"/>
      <c r="X98" s="69"/>
      <c r="Y98" s="69"/>
      <c r="Z98" s="86" t="s">
        <v>157</v>
      </c>
      <c r="AA98" s="69" t="s">
        <v>158</v>
      </c>
      <c r="AB98" s="69" t="s">
        <v>251</v>
      </c>
      <c r="AC98" s="69" t="s">
        <v>252</v>
      </c>
      <c r="AD98" s="69" t="s">
        <v>57</v>
      </c>
    </row>
    <row r="99" s="57" customFormat="1" ht="92" hidden="1" customHeight="1" spans="1:30">
      <c r="A99" s="69">
        <v>22</v>
      </c>
      <c r="B99" s="69" t="s">
        <v>418</v>
      </c>
      <c r="C99" s="69" t="s">
        <v>419</v>
      </c>
      <c r="D99" s="69" t="s">
        <v>246</v>
      </c>
      <c r="E99" s="69" t="s">
        <v>247</v>
      </c>
      <c r="F99" s="69" t="s">
        <v>43</v>
      </c>
      <c r="G99" s="87" t="s">
        <v>420</v>
      </c>
      <c r="H99" s="71" t="s">
        <v>421</v>
      </c>
      <c r="I99" s="69" t="s">
        <v>250</v>
      </c>
      <c r="J99" s="69">
        <v>4000</v>
      </c>
      <c r="K99" s="69">
        <f t="shared" si="29"/>
        <v>390</v>
      </c>
      <c r="L99" s="69">
        <f t="shared" si="30"/>
        <v>390</v>
      </c>
      <c r="M99" s="69">
        <v>390</v>
      </c>
      <c r="N99" s="69"/>
      <c r="O99" s="84"/>
      <c r="P99" s="69"/>
      <c r="Q99" s="69"/>
      <c r="R99" s="69"/>
      <c r="S99" s="69"/>
      <c r="T99" s="69"/>
      <c r="U99" s="84"/>
      <c r="V99" s="71"/>
      <c r="W99" s="71"/>
      <c r="X99" s="97"/>
      <c r="Y99" s="97"/>
      <c r="Z99" s="69" t="s">
        <v>129</v>
      </c>
      <c r="AA99" s="86" t="s">
        <v>130</v>
      </c>
      <c r="AB99" s="69" t="s">
        <v>422</v>
      </c>
      <c r="AC99" s="86" t="s">
        <v>423</v>
      </c>
      <c r="AD99" s="69" t="s">
        <v>57</v>
      </c>
    </row>
    <row r="100" s="57" customFormat="1" ht="116" hidden="1" customHeight="1" spans="1:30">
      <c r="A100" s="69">
        <v>23</v>
      </c>
      <c r="B100" s="69" t="s">
        <v>424</v>
      </c>
      <c r="C100" s="69" t="s">
        <v>425</v>
      </c>
      <c r="D100" s="69" t="s">
        <v>246</v>
      </c>
      <c r="E100" s="69" t="s">
        <v>247</v>
      </c>
      <c r="F100" s="69" t="s">
        <v>43</v>
      </c>
      <c r="G100" s="69" t="s">
        <v>426</v>
      </c>
      <c r="H100" s="71" t="s">
        <v>427</v>
      </c>
      <c r="I100" s="69" t="s">
        <v>177</v>
      </c>
      <c r="J100" s="69">
        <v>500</v>
      </c>
      <c r="K100" s="69">
        <f t="shared" si="29"/>
        <v>140</v>
      </c>
      <c r="L100" s="69">
        <f t="shared" si="30"/>
        <v>140</v>
      </c>
      <c r="M100" s="69">
        <v>140</v>
      </c>
      <c r="N100" s="69"/>
      <c r="O100" s="84"/>
      <c r="P100" s="69"/>
      <c r="Q100" s="69"/>
      <c r="R100" s="69"/>
      <c r="S100" s="69"/>
      <c r="T100" s="69"/>
      <c r="U100" s="84"/>
      <c r="V100" s="97"/>
      <c r="W100" s="97"/>
      <c r="X100" s="97"/>
      <c r="Y100" s="97"/>
      <c r="Z100" s="86" t="s">
        <v>55</v>
      </c>
      <c r="AA100" s="86" t="s">
        <v>56</v>
      </c>
      <c r="AB100" s="69" t="s">
        <v>87</v>
      </c>
      <c r="AC100" s="69" t="s">
        <v>88</v>
      </c>
      <c r="AD100" s="69" t="s">
        <v>57</v>
      </c>
    </row>
    <row r="101" s="57" customFormat="1" ht="80" hidden="1" customHeight="1" spans="1:30">
      <c r="A101" s="69">
        <v>24</v>
      </c>
      <c r="B101" s="69" t="s">
        <v>428</v>
      </c>
      <c r="C101" s="69" t="s">
        <v>429</v>
      </c>
      <c r="D101" s="69" t="s">
        <v>41</v>
      </c>
      <c r="E101" s="69" t="s">
        <v>82</v>
      </c>
      <c r="F101" s="69" t="s">
        <v>43</v>
      </c>
      <c r="G101" s="69" t="s">
        <v>430</v>
      </c>
      <c r="H101" s="71" t="s">
        <v>431</v>
      </c>
      <c r="I101" s="69" t="s">
        <v>85</v>
      </c>
      <c r="J101" s="96">
        <v>6</v>
      </c>
      <c r="K101" s="69">
        <f t="shared" si="29"/>
        <v>360</v>
      </c>
      <c r="L101" s="69">
        <f t="shared" si="30"/>
        <v>360</v>
      </c>
      <c r="M101" s="69">
        <v>360</v>
      </c>
      <c r="N101" s="69"/>
      <c r="O101" s="84"/>
      <c r="P101" s="69"/>
      <c r="Q101" s="69"/>
      <c r="R101" s="69"/>
      <c r="S101" s="69"/>
      <c r="T101" s="69"/>
      <c r="U101" s="84"/>
      <c r="V101" s="97"/>
      <c r="W101" s="97"/>
      <c r="X101" s="97"/>
      <c r="Y101" s="97"/>
      <c r="Z101" s="69" t="s">
        <v>136</v>
      </c>
      <c r="AA101" s="69" t="s">
        <v>137</v>
      </c>
      <c r="AB101" s="69" t="s">
        <v>87</v>
      </c>
      <c r="AC101" s="86" t="s">
        <v>88</v>
      </c>
      <c r="AD101" s="69" t="s">
        <v>57</v>
      </c>
    </row>
    <row r="102" s="57" customFormat="1" ht="82" hidden="1" customHeight="1" spans="1:30">
      <c r="A102" s="69">
        <v>25</v>
      </c>
      <c r="B102" s="69" t="s">
        <v>432</v>
      </c>
      <c r="C102" s="69" t="s">
        <v>433</v>
      </c>
      <c r="D102" s="69" t="s">
        <v>246</v>
      </c>
      <c r="E102" s="69" t="s">
        <v>434</v>
      </c>
      <c r="F102" s="69" t="s">
        <v>43</v>
      </c>
      <c r="G102" s="69" t="s">
        <v>435</v>
      </c>
      <c r="H102" s="71" t="s">
        <v>436</v>
      </c>
      <c r="I102" s="69" t="s">
        <v>85</v>
      </c>
      <c r="J102" s="69">
        <v>5</v>
      </c>
      <c r="K102" s="69">
        <f t="shared" si="29"/>
        <v>200</v>
      </c>
      <c r="L102" s="69">
        <f t="shared" si="30"/>
        <v>200</v>
      </c>
      <c r="M102" s="69">
        <v>200</v>
      </c>
      <c r="N102" s="69"/>
      <c r="O102" s="84"/>
      <c r="P102" s="69"/>
      <c r="Q102" s="69"/>
      <c r="R102" s="69"/>
      <c r="S102" s="69"/>
      <c r="T102" s="69"/>
      <c r="U102" s="84"/>
      <c r="V102" s="69"/>
      <c r="W102" s="69"/>
      <c r="X102" s="69"/>
      <c r="Y102" s="69"/>
      <c r="Z102" s="69" t="s">
        <v>83</v>
      </c>
      <c r="AA102" s="69" t="s">
        <v>86</v>
      </c>
      <c r="AB102" s="69" t="s">
        <v>437</v>
      </c>
      <c r="AC102" s="69" t="s">
        <v>324</v>
      </c>
      <c r="AD102" s="69" t="s">
        <v>57</v>
      </c>
    </row>
    <row r="103" s="99" customFormat="1" ht="45" hidden="1" customHeight="1" spans="1:30">
      <c r="A103" s="65" t="s">
        <v>78</v>
      </c>
      <c r="B103" s="65"/>
      <c r="C103" s="108" t="s">
        <v>438</v>
      </c>
      <c r="D103" s="65"/>
      <c r="E103" s="65"/>
      <c r="F103" s="109"/>
      <c r="G103" s="108"/>
      <c r="H103" s="110" t="s">
        <v>439</v>
      </c>
      <c r="I103" s="109"/>
      <c r="J103" s="114"/>
      <c r="K103" s="65">
        <f t="shared" ref="K103:U103" si="31">SUM(K104:K107)</f>
        <v>4300</v>
      </c>
      <c r="L103" s="65">
        <f t="shared" si="31"/>
        <v>4300</v>
      </c>
      <c r="M103" s="65">
        <f t="shared" si="31"/>
        <v>4300</v>
      </c>
      <c r="N103" s="65">
        <f t="shared" si="31"/>
        <v>0</v>
      </c>
      <c r="O103" s="65">
        <f t="shared" si="31"/>
        <v>0</v>
      </c>
      <c r="P103" s="65">
        <f t="shared" si="31"/>
        <v>0</v>
      </c>
      <c r="Q103" s="65">
        <f t="shared" si="31"/>
        <v>0</v>
      </c>
      <c r="R103" s="65">
        <f t="shared" si="31"/>
        <v>0</v>
      </c>
      <c r="S103" s="65">
        <f t="shared" si="31"/>
        <v>0</v>
      </c>
      <c r="T103" s="65">
        <f t="shared" si="31"/>
        <v>0</v>
      </c>
      <c r="U103" s="65">
        <f t="shared" si="31"/>
        <v>0</v>
      </c>
      <c r="V103" s="88"/>
      <c r="W103" s="88"/>
      <c r="X103" s="88"/>
      <c r="Y103" s="88"/>
      <c r="Z103" s="65"/>
      <c r="AA103" s="65"/>
      <c r="AB103" s="65"/>
      <c r="AC103" s="116"/>
      <c r="AD103" s="119"/>
    </row>
    <row r="104" s="57" customFormat="1" ht="81" hidden="1" customHeight="1" spans="1:30">
      <c r="A104" s="69">
        <v>26</v>
      </c>
      <c r="B104" s="69" t="s">
        <v>440</v>
      </c>
      <c r="C104" s="87" t="s">
        <v>441</v>
      </c>
      <c r="D104" s="69" t="s">
        <v>246</v>
      </c>
      <c r="E104" s="69" t="s">
        <v>442</v>
      </c>
      <c r="F104" s="111" t="s">
        <v>43</v>
      </c>
      <c r="G104" s="111" t="s">
        <v>443</v>
      </c>
      <c r="H104" s="112" t="s">
        <v>444</v>
      </c>
      <c r="I104" s="69" t="s">
        <v>250</v>
      </c>
      <c r="J104" s="86">
        <v>850</v>
      </c>
      <c r="K104" s="69">
        <f t="shared" ref="K104:K107" si="32">SUM(L104,S104,T104,U104)</f>
        <v>1250</v>
      </c>
      <c r="L104" s="69">
        <f t="shared" ref="L104:L107" si="33">SUM(M104:R104)</f>
        <v>1250</v>
      </c>
      <c r="M104" s="111">
        <v>1250</v>
      </c>
      <c r="N104" s="69"/>
      <c r="O104" s="84"/>
      <c r="P104" s="69"/>
      <c r="Q104" s="69"/>
      <c r="R104" s="69"/>
      <c r="S104" s="69"/>
      <c r="T104" s="69"/>
      <c r="U104" s="84"/>
      <c r="V104" s="71"/>
      <c r="W104" s="71"/>
      <c r="X104" s="97"/>
      <c r="Y104" s="97"/>
      <c r="Z104" s="87" t="s">
        <v>55</v>
      </c>
      <c r="AA104" s="86" t="s">
        <v>56</v>
      </c>
      <c r="AB104" s="69" t="s">
        <v>264</v>
      </c>
      <c r="AC104" s="86" t="s">
        <v>265</v>
      </c>
      <c r="AD104" s="69"/>
    </row>
    <row r="105" s="57" customFormat="1" ht="81" hidden="1" customHeight="1" spans="1:30">
      <c r="A105" s="69">
        <v>27</v>
      </c>
      <c r="B105" s="69" t="s">
        <v>440</v>
      </c>
      <c r="C105" s="87" t="s">
        <v>445</v>
      </c>
      <c r="D105" s="69" t="s">
        <v>246</v>
      </c>
      <c r="E105" s="69" t="s">
        <v>442</v>
      </c>
      <c r="F105" s="111" t="s">
        <v>43</v>
      </c>
      <c r="G105" s="111" t="s">
        <v>104</v>
      </c>
      <c r="H105" s="112" t="s">
        <v>446</v>
      </c>
      <c r="I105" s="69" t="s">
        <v>250</v>
      </c>
      <c r="J105" s="86">
        <v>850</v>
      </c>
      <c r="K105" s="69">
        <f t="shared" si="32"/>
        <v>1250</v>
      </c>
      <c r="L105" s="69">
        <f t="shared" si="33"/>
        <v>1250</v>
      </c>
      <c r="M105" s="111">
        <v>1250</v>
      </c>
      <c r="N105" s="69"/>
      <c r="O105" s="84"/>
      <c r="P105" s="69"/>
      <c r="Q105" s="69"/>
      <c r="R105" s="69"/>
      <c r="S105" s="69"/>
      <c r="T105" s="69"/>
      <c r="U105" s="84"/>
      <c r="V105" s="71"/>
      <c r="W105" s="71"/>
      <c r="X105" s="97"/>
      <c r="Y105" s="97"/>
      <c r="Z105" s="87" t="s">
        <v>104</v>
      </c>
      <c r="AA105" s="86" t="s">
        <v>105</v>
      </c>
      <c r="AB105" s="69" t="s">
        <v>264</v>
      </c>
      <c r="AC105" s="86" t="s">
        <v>265</v>
      </c>
      <c r="AD105" s="69"/>
    </row>
    <row r="106" s="57" customFormat="1" ht="81" hidden="1" customHeight="1" spans="1:30">
      <c r="A106" s="69">
        <v>28</v>
      </c>
      <c r="B106" s="69" t="s">
        <v>440</v>
      </c>
      <c r="C106" s="87" t="s">
        <v>447</v>
      </c>
      <c r="D106" s="69" t="s">
        <v>246</v>
      </c>
      <c r="E106" s="69" t="s">
        <v>442</v>
      </c>
      <c r="F106" s="111" t="s">
        <v>43</v>
      </c>
      <c r="G106" s="87" t="s">
        <v>157</v>
      </c>
      <c r="H106" s="112" t="s">
        <v>448</v>
      </c>
      <c r="I106" s="69" t="s">
        <v>250</v>
      </c>
      <c r="J106" s="86">
        <v>850</v>
      </c>
      <c r="K106" s="69">
        <f t="shared" si="32"/>
        <v>1250</v>
      </c>
      <c r="L106" s="69">
        <f t="shared" si="33"/>
        <v>1250</v>
      </c>
      <c r="M106" s="87">
        <v>1250</v>
      </c>
      <c r="N106" s="69"/>
      <c r="O106" s="84"/>
      <c r="P106" s="69"/>
      <c r="Q106" s="69"/>
      <c r="R106" s="69"/>
      <c r="S106" s="69"/>
      <c r="T106" s="69"/>
      <c r="U106" s="84"/>
      <c r="V106" s="71"/>
      <c r="W106" s="71"/>
      <c r="X106" s="97"/>
      <c r="Y106" s="97"/>
      <c r="Z106" s="87" t="s">
        <v>157</v>
      </c>
      <c r="AA106" s="69" t="s">
        <v>158</v>
      </c>
      <c r="AB106" s="69" t="s">
        <v>264</v>
      </c>
      <c r="AC106" s="86" t="s">
        <v>265</v>
      </c>
      <c r="AD106" s="69"/>
    </row>
    <row r="107" s="57" customFormat="1" ht="79" hidden="1" customHeight="1" spans="1:30">
      <c r="A107" s="69">
        <v>29</v>
      </c>
      <c r="B107" s="69" t="s">
        <v>440</v>
      </c>
      <c r="C107" s="69" t="s">
        <v>449</v>
      </c>
      <c r="D107" s="69" t="s">
        <v>246</v>
      </c>
      <c r="E107" s="69" t="s">
        <v>442</v>
      </c>
      <c r="F107" s="70" t="s">
        <v>43</v>
      </c>
      <c r="G107" s="69" t="s">
        <v>129</v>
      </c>
      <c r="H107" s="71" t="s">
        <v>450</v>
      </c>
      <c r="I107" s="69" t="s">
        <v>46</v>
      </c>
      <c r="J107" s="86">
        <v>1</v>
      </c>
      <c r="K107" s="69">
        <f t="shared" si="32"/>
        <v>550</v>
      </c>
      <c r="L107" s="69">
        <f t="shared" si="33"/>
        <v>550</v>
      </c>
      <c r="M107" s="87">
        <v>550</v>
      </c>
      <c r="N107" s="69"/>
      <c r="O107" s="84"/>
      <c r="P107" s="69"/>
      <c r="Q107" s="69"/>
      <c r="R107" s="69"/>
      <c r="S107" s="69"/>
      <c r="T107" s="69"/>
      <c r="U107" s="84"/>
      <c r="V107" s="71"/>
      <c r="W107" s="71"/>
      <c r="X107" s="97"/>
      <c r="Y107" s="97"/>
      <c r="Z107" s="87" t="s">
        <v>129</v>
      </c>
      <c r="AA107" s="86" t="s">
        <v>130</v>
      </c>
      <c r="AB107" s="120" t="s">
        <v>87</v>
      </c>
      <c r="AC107" s="120" t="s">
        <v>88</v>
      </c>
      <c r="AD107" s="69"/>
    </row>
    <row r="108" s="99" customFormat="1" ht="45" hidden="1" customHeight="1" spans="1:30">
      <c r="A108" s="65" t="s">
        <v>171</v>
      </c>
      <c r="B108" s="65"/>
      <c r="C108" s="65" t="s">
        <v>451</v>
      </c>
      <c r="D108" s="65"/>
      <c r="E108" s="65"/>
      <c r="F108" s="65"/>
      <c r="G108" s="65"/>
      <c r="H108" s="66" t="s">
        <v>452</v>
      </c>
      <c r="I108" s="115"/>
      <c r="J108" s="116"/>
      <c r="K108" s="65">
        <f t="shared" ref="K108:U108" si="34">SUM(K109:K111)</f>
        <v>402</v>
      </c>
      <c r="L108" s="65">
        <f t="shared" si="34"/>
        <v>252</v>
      </c>
      <c r="M108" s="65">
        <f t="shared" si="34"/>
        <v>252</v>
      </c>
      <c r="N108" s="65">
        <f t="shared" si="34"/>
        <v>0</v>
      </c>
      <c r="O108" s="65">
        <f t="shared" si="34"/>
        <v>0</v>
      </c>
      <c r="P108" s="65">
        <f t="shared" si="34"/>
        <v>0</v>
      </c>
      <c r="Q108" s="65">
        <f t="shared" si="34"/>
        <v>0</v>
      </c>
      <c r="R108" s="65">
        <f t="shared" si="34"/>
        <v>0</v>
      </c>
      <c r="S108" s="65">
        <f t="shared" si="34"/>
        <v>150</v>
      </c>
      <c r="T108" s="65">
        <f t="shared" si="34"/>
        <v>0</v>
      </c>
      <c r="U108" s="65">
        <f t="shared" si="34"/>
        <v>0</v>
      </c>
      <c r="V108" s="97"/>
      <c r="W108" s="97"/>
      <c r="X108" s="118"/>
      <c r="Y108" s="118"/>
      <c r="Z108" s="65"/>
      <c r="AA108" s="115"/>
      <c r="AB108" s="65"/>
      <c r="AC108" s="65"/>
      <c r="AD108" s="119"/>
    </row>
    <row r="109" s="56" customFormat="1" ht="89" hidden="1" customHeight="1" spans="1:30">
      <c r="A109" s="69">
        <v>30</v>
      </c>
      <c r="B109" s="69" t="s">
        <v>453</v>
      </c>
      <c r="C109" s="69" t="s">
        <v>454</v>
      </c>
      <c r="D109" s="69" t="s">
        <v>246</v>
      </c>
      <c r="E109" s="69" t="s">
        <v>434</v>
      </c>
      <c r="F109" s="69" t="s">
        <v>43</v>
      </c>
      <c r="G109" s="69" t="s">
        <v>455</v>
      </c>
      <c r="H109" s="71" t="s">
        <v>456</v>
      </c>
      <c r="I109" s="70" t="s">
        <v>46</v>
      </c>
      <c r="J109" s="86">
        <v>3</v>
      </c>
      <c r="K109" s="69">
        <f t="shared" ref="K109:K111" si="35">SUM(L109,S109,T109,U109)</f>
        <v>150</v>
      </c>
      <c r="L109" s="69">
        <f t="shared" ref="L109:L111" si="36">SUM(M109:R109)</f>
        <v>0</v>
      </c>
      <c r="M109" s="69"/>
      <c r="N109" s="69"/>
      <c r="O109" s="84"/>
      <c r="P109" s="69"/>
      <c r="Q109" s="69"/>
      <c r="R109" s="69"/>
      <c r="S109" s="69">
        <v>150</v>
      </c>
      <c r="T109" s="69"/>
      <c r="U109" s="84"/>
      <c r="V109" s="69" t="s">
        <v>457</v>
      </c>
      <c r="W109" s="69" t="s">
        <v>458</v>
      </c>
      <c r="X109" s="69"/>
      <c r="Y109" s="69"/>
      <c r="Z109" s="69" t="s">
        <v>114</v>
      </c>
      <c r="AA109" s="69" t="s">
        <v>115</v>
      </c>
      <c r="AB109" s="69" t="s">
        <v>323</v>
      </c>
      <c r="AC109" s="86" t="s">
        <v>324</v>
      </c>
      <c r="AD109" s="69"/>
    </row>
    <row r="110" s="56" customFormat="1" ht="89" hidden="1" customHeight="1" spans="1:30">
      <c r="A110" s="69">
        <v>31</v>
      </c>
      <c r="B110" s="69" t="s">
        <v>453</v>
      </c>
      <c r="C110" s="69" t="s">
        <v>459</v>
      </c>
      <c r="D110" s="69"/>
      <c r="E110" s="69" t="s">
        <v>434</v>
      </c>
      <c r="F110" s="69" t="s">
        <v>43</v>
      </c>
      <c r="G110" s="8" t="s">
        <v>460</v>
      </c>
      <c r="H110" s="71" t="s">
        <v>461</v>
      </c>
      <c r="I110" s="70" t="s">
        <v>46</v>
      </c>
      <c r="J110" s="86">
        <v>1</v>
      </c>
      <c r="K110" s="69">
        <f t="shared" si="35"/>
        <v>52</v>
      </c>
      <c r="L110" s="69">
        <f t="shared" si="36"/>
        <v>52</v>
      </c>
      <c r="M110" s="69">
        <v>52</v>
      </c>
      <c r="N110" s="69"/>
      <c r="O110" s="84"/>
      <c r="P110" s="69"/>
      <c r="Q110" s="69"/>
      <c r="R110" s="69"/>
      <c r="S110" s="69"/>
      <c r="T110" s="69"/>
      <c r="U110" s="84"/>
      <c r="V110" s="69"/>
      <c r="W110" s="69"/>
      <c r="X110" s="69"/>
      <c r="Y110" s="69"/>
      <c r="Z110" s="69" t="s">
        <v>61</v>
      </c>
      <c r="AA110" s="69" t="s">
        <v>62</v>
      </c>
      <c r="AB110" s="69" t="s">
        <v>323</v>
      </c>
      <c r="AC110" s="86" t="s">
        <v>324</v>
      </c>
      <c r="AD110" s="69"/>
    </row>
    <row r="111" s="57" customFormat="1" ht="80" hidden="1" customHeight="1" spans="1:30">
      <c r="A111" s="69">
        <v>32</v>
      </c>
      <c r="B111" s="69" t="s">
        <v>453</v>
      </c>
      <c r="C111" s="69" t="s">
        <v>462</v>
      </c>
      <c r="D111" s="69" t="s">
        <v>246</v>
      </c>
      <c r="E111" s="69" t="s">
        <v>434</v>
      </c>
      <c r="F111" s="69" t="s">
        <v>43</v>
      </c>
      <c r="G111" s="69" t="s">
        <v>463</v>
      </c>
      <c r="H111" s="71" t="s">
        <v>464</v>
      </c>
      <c r="I111" s="70" t="s">
        <v>46</v>
      </c>
      <c r="J111" s="102">
        <v>5</v>
      </c>
      <c r="K111" s="69">
        <f t="shared" si="35"/>
        <v>200</v>
      </c>
      <c r="L111" s="69">
        <f t="shared" si="36"/>
        <v>200</v>
      </c>
      <c r="M111" s="69">
        <v>200</v>
      </c>
      <c r="N111" s="69"/>
      <c r="O111" s="84"/>
      <c r="P111" s="69"/>
      <c r="Q111" s="69"/>
      <c r="R111" s="69"/>
      <c r="S111" s="69"/>
      <c r="T111" s="69"/>
      <c r="U111" s="84"/>
      <c r="V111" s="97"/>
      <c r="W111" s="97"/>
      <c r="X111" s="97"/>
      <c r="Y111" s="97"/>
      <c r="Z111" s="69" t="s">
        <v>136</v>
      </c>
      <c r="AA111" s="86" t="s">
        <v>137</v>
      </c>
      <c r="AB111" s="69" t="s">
        <v>323</v>
      </c>
      <c r="AC111" s="86" t="s">
        <v>324</v>
      </c>
      <c r="AD111" s="69"/>
    </row>
    <row r="112" s="55" customFormat="1" ht="45" hidden="1" customHeight="1" spans="1:30">
      <c r="A112" s="65" t="s">
        <v>215</v>
      </c>
      <c r="B112" s="65"/>
      <c r="C112" s="65" t="s">
        <v>465</v>
      </c>
      <c r="D112" s="65"/>
      <c r="E112" s="65"/>
      <c r="F112" s="65"/>
      <c r="G112" s="65"/>
      <c r="H112" s="66"/>
      <c r="I112" s="65"/>
      <c r="J112" s="80"/>
      <c r="K112" s="80">
        <f t="shared" ref="K112:U112" si="37">SUM(K113:K127)</f>
        <v>5120</v>
      </c>
      <c r="L112" s="80">
        <f t="shared" si="37"/>
        <v>5120</v>
      </c>
      <c r="M112" s="80">
        <f t="shared" si="37"/>
        <v>0</v>
      </c>
      <c r="N112" s="80">
        <f t="shared" si="37"/>
        <v>5120</v>
      </c>
      <c r="O112" s="80">
        <f t="shared" si="37"/>
        <v>0</v>
      </c>
      <c r="P112" s="80">
        <f t="shared" si="37"/>
        <v>0</v>
      </c>
      <c r="Q112" s="80">
        <f t="shared" si="37"/>
        <v>0</v>
      </c>
      <c r="R112" s="80">
        <f t="shared" si="37"/>
        <v>0</v>
      </c>
      <c r="S112" s="80">
        <f t="shared" si="37"/>
        <v>0</v>
      </c>
      <c r="T112" s="80">
        <f t="shared" si="37"/>
        <v>0</v>
      </c>
      <c r="U112" s="80">
        <f t="shared" si="37"/>
        <v>0</v>
      </c>
      <c r="V112" s="69"/>
      <c r="W112" s="69"/>
      <c r="X112" s="69"/>
      <c r="Y112" s="69"/>
      <c r="Z112" s="65"/>
      <c r="AA112" s="65"/>
      <c r="AB112" s="65"/>
      <c r="AC112" s="116"/>
      <c r="AD112" s="65"/>
    </row>
    <row r="113" s="57" customFormat="1" ht="77" hidden="1" customHeight="1" spans="1:30">
      <c r="A113" s="69">
        <v>33</v>
      </c>
      <c r="B113" s="69" t="s">
        <v>466</v>
      </c>
      <c r="C113" s="69" t="s">
        <v>467</v>
      </c>
      <c r="D113" s="69" t="s">
        <v>246</v>
      </c>
      <c r="E113" s="69" t="s">
        <v>468</v>
      </c>
      <c r="F113" s="69" t="s">
        <v>43</v>
      </c>
      <c r="G113" s="69" t="s">
        <v>469</v>
      </c>
      <c r="H113" s="71" t="s">
        <v>470</v>
      </c>
      <c r="I113" s="69" t="s">
        <v>250</v>
      </c>
      <c r="J113" s="102">
        <v>16800</v>
      </c>
      <c r="K113" s="69">
        <f t="shared" ref="K113:K127" si="38">SUM(L113,S113,T113,U113)</f>
        <v>260</v>
      </c>
      <c r="L113" s="69">
        <f t="shared" ref="L113:L127" si="39">SUM(M113:R113)</f>
        <v>260</v>
      </c>
      <c r="M113" s="69"/>
      <c r="N113" s="69">
        <v>260</v>
      </c>
      <c r="O113" s="84"/>
      <c r="P113" s="69"/>
      <c r="Q113" s="69"/>
      <c r="R113" s="69"/>
      <c r="S113" s="69"/>
      <c r="T113" s="69"/>
      <c r="U113" s="84"/>
      <c r="V113" s="69"/>
      <c r="W113" s="69"/>
      <c r="X113" s="69"/>
      <c r="Y113" s="69"/>
      <c r="Z113" s="69" t="s">
        <v>469</v>
      </c>
      <c r="AA113" s="69" t="s">
        <v>471</v>
      </c>
      <c r="AB113" s="69" t="s">
        <v>264</v>
      </c>
      <c r="AC113" s="86" t="s">
        <v>265</v>
      </c>
      <c r="AD113" s="69"/>
    </row>
    <row r="114" s="57" customFormat="1" ht="77" hidden="1" customHeight="1" spans="1:30">
      <c r="A114" s="69">
        <v>34</v>
      </c>
      <c r="B114" s="69" t="s">
        <v>472</v>
      </c>
      <c r="C114" s="69" t="s">
        <v>473</v>
      </c>
      <c r="D114" s="69" t="s">
        <v>246</v>
      </c>
      <c r="E114" s="69" t="s">
        <v>468</v>
      </c>
      <c r="F114" s="69" t="s">
        <v>43</v>
      </c>
      <c r="G114" s="69" t="s">
        <v>136</v>
      </c>
      <c r="H114" s="71" t="s">
        <v>474</v>
      </c>
      <c r="I114" s="69" t="s">
        <v>250</v>
      </c>
      <c r="J114" s="102">
        <v>20000</v>
      </c>
      <c r="K114" s="69">
        <f t="shared" si="38"/>
        <v>390</v>
      </c>
      <c r="L114" s="69">
        <f t="shared" si="39"/>
        <v>390</v>
      </c>
      <c r="M114" s="69"/>
      <c r="N114" s="69">
        <v>390</v>
      </c>
      <c r="O114" s="84"/>
      <c r="P114" s="69"/>
      <c r="Q114" s="69"/>
      <c r="R114" s="69"/>
      <c r="S114" s="69"/>
      <c r="T114" s="69"/>
      <c r="U114" s="84"/>
      <c r="V114" s="69"/>
      <c r="W114" s="69"/>
      <c r="X114" s="69"/>
      <c r="Y114" s="69"/>
      <c r="Z114" s="69" t="s">
        <v>136</v>
      </c>
      <c r="AA114" s="69" t="s">
        <v>137</v>
      </c>
      <c r="AB114" s="69" t="s">
        <v>264</v>
      </c>
      <c r="AC114" s="86" t="s">
        <v>265</v>
      </c>
      <c r="AD114" s="69"/>
    </row>
    <row r="115" s="57" customFormat="1" ht="77" hidden="1" customHeight="1" spans="1:30">
      <c r="A115" s="69">
        <v>35</v>
      </c>
      <c r="B115" s="69" t="s">
        <v>475</v>
      </c>
      <c r="C115" s="69" t="s">
        <v>476</v>
      </c>
      <c r="D115" s="69" t="s">
        <v>246</v>
      </c>
      <c r="E115" s="69" t="s">
        <v>468</v>
      </c>
      <c r="F115" s="69" t="s">
        <v>43</v>
      </c>
      <c r="G115" s="69" t="s">
        <v>47</v>
      </c>
      <c r="H115" s="71" t="s">
        <v>474</v>
      </c>
      <c r="I115" s="69" t="s">
        <v>250</v>
      </c>
      <c r="J115" s="102">
        <v>20000</v>
      </c>
      <c r="K115" s="69">
        <f t="shared" si="38"/>
        <v>150</v>
      </c>
      <c r="L115" s="69">
        <f t="shared" si="39"/>
        <v>150</v>
      </c>
      <c r="M115" s="69"/>
      <c r="N115" s="69">
        <v>150</v>
      </c>
      <c r="O115" s="84"/>
      <c r="P115" s="69"/>
      <c r="Q115" s="69"/>
      <c r="R115" s="69"/>
      <c r="S115" s="69"/>
      <c r="T115" s="69"/>
      <c r="U115" s="84"/>
      <c r="V115" s="69"/>
      <c r="W115" s="69"/>
      <c r="X115" s="69"/>
      <c r="Y115" s="69"/>
      <c r="Z115" s="69" t="s">
        <v>47</v>
      </c>
      <c r="AA115" s="69" t="s">
        <v>48</v>
      </c>
      <c r="AB115" s="69" t="s">
        <v>264</v>
      </c>
      <c r="AC115" s="86" t="s">
        <v>265</v>
      </c>
      <c r="AD115" s="69"/>
    </row>
    <row r="116" s="57" customFormat="1" ht="77" hidden="1" customHeight="1" spans="1:30">
      <c r="A116" s="69">
        <v>36</v>
      </c>
      <c r="B116" s="69" t="s">
        <v>477</v>
      </c>
      <c r="C116" s="69" t="s">
        <v>478</v>
      </c>
      <c r="D116" s="69" t="s">
        <v>246</v>
      </c>
      <c r="E116" s="69" t="s">
        <v>468</v>
      </c>
      <c r="F116" s="69" t="s">
        <v>43</v>
      </c>
      <c r="G116" s="69" t="s">
        <v>104</v>
      </c>
      <c r="H116" s="71" t="s">
        <v>479</v>
      </c>
      <c r="I116" s="69" t="s">
        <v>250</v>
      </c>
      <c r="J116" s="102">
        <v>27700</v>
      </c>
      <c r="K116" s="69">
        <f t="shared" si="38"/>
        <v>390</v>
      </c>
      <c r="L116" s="69">
        <f t="shared" si="39"/>
        <v>390</v>
      </c>
      <c r="M116" s="69"/>
      <c r="N116" s="69">
        <v>390</v>
      </c>
      <c r="O116" s="84"/>
      <c r="P116" s="69"/>
      <c r="Q116" s="69"/>
      <c r="R116" s="69"/>
      <c r="S116" s="69"/>
      <c r="T116" s="69"/>
      <c r="U116" s="84"/>
      <c r="V116" s="69"/>
      <c r="W116" s="69"/>
      <c r="X116" s="69"/>
      <c r="Y116" s="69"/>
      <c r="Z116" s="69" t="s">
        <v>104</v>
      </c>
      <c r="AA116" s="69" t="s">
        <v>105</v>
      </c>
      <c r="AB116" s="69" t="s">
        <v>264</v>
      </c>
      <c r="AC116" s="86" t="s">
        <v>265</v>
      </c>
      <c r="AD116" s="69"/>
    </row>
    <row r="117" s="57" customFormat="1" ht="77" hidden="1" customHeight="1" spans="1:30">
      <c r="A117" s="69">
        <v>37</v>
      </c>
      <c r="B117" s="69" t="s">
        <v>480</v>
      </c>
      <c r="C117" s="69" t="s">
        <v>481</v>
      </c>
      <c r="D117" s="69" t="s">
        <v>246</v>
      </c>
      <c r="E117" s="69" t="s">
        <v>468</v>
      </c>
      <c r="F117" s="69" t="s">
        <v>43</v>
      </c>
      <c r="G117" s="69" t="s">
        <v>47</v>
      </c>
      <c r="H117" s="71" t="s">
        <v>482</v>
      </c>
      <c r="I117" s="69" t="s">
        <v>85</v>
      </c>
      <c r="J117" s="102">
        <v>4.5</v>
      </c>
      <c r="K117" s="69">
        <f t="shared" si="38"/>
        <v>390</v>
      </c>
      <c r="L117" s="69">
        <f t="shared" si="39"/>
        <v>390</v>
      </c>
      <c r="M117" s="69"/>
      <c r="N117" s="69">
        <v>390</v>
      </c>
      <c r="O117" s="84"/>
      <c r="P117" s="69"/>
      <c r="Q117" s="69"/>
      <c r="R117" s="69"/>
      <c r="S117" s="69"/>
      <c r="T117" s="69"/>
      <c r="U117" s="84"/>
      <c r="V117" s="69"/>
      <c r="W117" s="69"/>
      <c r="X117" s="69"/>
      <c r="Y117" s="69"/>
      <c r="Z117" s="69" t="s">
        <v>47</v>
      </c>
      <c r="AA117" s="69" t="s">
        <v>48</v>
      </c>
      <c r="AB117" s="69" t="s">
        <v>264</v>
      </c>
      <c r="AC117" s="86" t="s">
        <v>265</v>
      </c>
      <c r="AD117" s="69"/>
    </row>
    <row r="118" s="57" customFormat="1" ht="77" hidden="1" customHeight="1" spans="1:30">
      <c r="A118" s="69">
        <v>38</v>
      </c>
      <c r="B118" s="69" t="s">
        <v>483</v>
      </c>
      <c r="C118" s="69" t="s">
        <v>484</v>
      </c>
      <c r="D118" s="69" t="s">
        <v>246</v>
      </c>
      <c r="E118" s="69" t="s">
        <v>468</v>
      </c>
      <c r="F118" s="69" t="s">
        <v>43</v>
      </c>
      <c r="G118" s="69" t="s">
        <v>83</v>
      </c>
      <c r="H118" s="71" t="s">
        <v>485</v>
      </c>
      <c r="I118" s="69" t="s">
        <v>486</v>
      </c>
      <c r="J118" s="102">
        <v>100000</v>
      </c>
      <c r="K118" s="69">
        <f t="shared" si="38"/>
        <v>200</v>
      </c>
      <c r="L118" s="69">
        <f t="shared" si="39"/>
        <v>200</v>
      </c>
      <c r="M118" s="69"/>
      <c r="N118" s="69">
        <v>200</v>
      </c>
      <c r="O118" s="84"/>
      <c r="P118" s="69"/>
      <c r="Q118" s="69"/>
      <c r="R118" s="69"/>
      <c r="S118" s="69"/>
      <c r="T118" s="69"/>
      <c r="U118" s="84"/>
      <c r="V118" s="69"/>
      <c r="W118" s="69"/>
      <c r="X118" s="69"/>
      <c r="Y118" s="69"/>
      <c r="Z118" s="69" t="s">
        <v>83</v>
      </c>
      <c r="AA118" s="69" t="s">
        <v>86</v>
      </c>
      <c r="AB118" s="69" t="s">
        <v>264</v>
      </c>
      <c r="AC118" s="86" t="s">
        <v>265</v>
      </c>
      <c r="AD118" s="69"/>
    </row>
    <row r="119" s="57" customFormat="1" ht="77" hidden="1" customHeight="1" spans="1:30">
      <c r="A119" s="69">
        <v>39</v>
      </c>
      <c r="B119" s="69" t="s">
        <v>487</v>
      </c>
      <c r="C119" s="69" t="s">
        <v>488</v>
      </c>
      <c r="D119" s="69" t="s">
        <v>246</v>
      </c>
      <c r="E119" s="69" t="s">
        <v>468</v>
      </c>
      <c r="F119" s="69" t="s">
        <v>43</v>
      </c>
      <c r="G119" s="69" t="s">
        <v>104</v>
      </c>
      <c r="H119" s="71" t="s">
        <v>489</v>
      </c>
      <c r="I119" s="69" t="s">
        <v>85</v>
      </c>
      <c r="J119" s="102">
        <v>5.5</v>
      </c>
      <c r="K119" s="69">
        <f t="shared" si="38"/>
        <v>400</v>
      </c>
      <c r="L119" s="69">
        <f t="shared" si="39"/>
        <v>400</v>
      </c>
      <c r="M119" s="69"/>
      <c r="N119" s="69">
        <v>400</v>
      </c>
      <c r="O119" s="84"/>
      <c r="P119" s="69"/>
      <c r="Q119" s="69"/>
      <c r="R119" s="69"/>
      <c r="S119" s="69"/>
      <c r="T119" s="69"/>
      <c r="U119" s="84"/>
      <c r="V119" s="69"/>
      <c r="W119" s="69"/>
      <c r="X119" s="69"/>
      <c r="Y119" s="69"/>
      <c r="Z119" s="69" t="s">
        <v>104</v>
      </c>
      <c r="AA119" s="69" t="s">
        <v>105</v>
      </c>
      <c r="AB119" s="69" t="s">
        <v>264</v>
      </c>
      <c r="AC119" s="86" t="s">
        <v>265</v>
      </c>
      <c r="AD119" s="69"/>
    </row>
    <row r="120" s="57" customFormat="1" ht="77" hidden="1" customHeight="1" spans="1:30">
      <c r="A120" s="69">
        <v>40</v>
      </c>
      <c r="B120" s="69" t="s">
        <v>490</v>
      </c>
      <c r="C120" s="69" t="s">
        <v>491</v>
      </c>
      <c r="D120" s="69" t="s">
        <v>246</v>
      </c>
      <c r="E120" s="69" t="s">
        <v>468</v>
      </c>
      <c r="F120" s="69" t="s">
        <v>43</v>
      </c>
      <c r="G120" s="69" t="s">
        <v>109</v>
      </c>
      <c r="H120" s="71" t="s">
        <v>492</v>
      </c>
      <c r="I120" s="69" t="s">
        <v>46</v>
      </c>
      <c r="J120" s="102">
        <v>2</v>
      </c>
      <c r="K120" s="69">
        <f t="shared" si="38"/>
        <v>350</v>
      </c>
      <c r="L120" s="69">
        <f t="shared" si="39"/>
        <v>350</v>
      </c>
      <c r="M120" s="69"/>
      <c r="N120" s="69">
        <v>350</v>
      </c>
      <c r="O120" s="84"/>
      <c r="P120" s="69"/>
      <c r="Q120" s="69"/>
      <c r="R120" s="69"/>
      <c r="S120" s="69"/>
      <c r="T120" s="69"/>
      <c r="U120" s="84"/>
      <c r="V120" s="69"/>
      <c r="W120" s="69"/>
      <c r="X120" s="69"/>
      <c r="Y120" s="69"/>
      <c r="Z120" s="69" t="s">
        <v>109</v>
      </c>
      <c r="AA120" s="69" t="s">
        <v>110</v>
      </c>
      <c r="AB120" s="69" t="s">
        <v>264</v>
      </c>
      <c r="AC120" s="86" t="s">
        <v>265</v>
      </c>
      <c r="AD120" s="69"/>
    </row>
    <row r="121" s="57" customFormat="1" ht="77" hidden="1" customHeight="1" spans="1:30">
      <c r="A121" s="69">
        <v>41</v>
      </c>
      <c r="B121" s="69" t="s">
        <v>493</v>
      </c>
      <c r="C121" s="69" t="s">
        <v>494</v>
      </c>
      <c r="D121" s="69" t="s">
        <v>246</v>
      </c>
      <c r="E121" s="69" t="s">
        <v>468</v>
      </c>
      <c r="F121" s="69" t="s">
        <v>43</v>
      </c>
      <c r="G121" s="69" t="s">
        <v>104</v>
      </c>
      <c r="H121" s="71" t="s">
        <v>495</v>
      </c>
      <c r="I121" s="69" t="s">
        <v>85</v>
      </c>
      <c r="J121" s="102">
        <v>5.2</v>
      </c>
      <c r="K121" s="69">
        <f t="shared" si="38"/>
        <v>390</v>
      </c>
      <c r="L121" s="69">
        <f t="shared" si="39"/>
        <v>390</v>
      </c>
      <c r="M121" s="69"/>
      <c r="N121" s="69">
        <v>390</v>
      </c>
      <c r="O121" s="84"/>
      <c r="P121" s="69"/>
      <c r="Q121" s="69"/>
      <c r="R121" s="69"/>
      <c r="S121" s="69"/>
      <c r="T121" s="69"/>
      <c r="U121" s="84"/>
      <c r="V121" s="69"/>
      <c r="W121" s="69"/>
      <c r="X121" s="69"/>
      <c r="Y121" s="69"/>
      <c r="Z121" s="69" t="s">
        <v>104</v>
      </c>
      <c r="AA121" s="69" t="s">
        <v>105</v>
      </c>
      <c r="AB121" s="69" t="s">
        <v>264</v>
      </c>
      <c r="AC121" s="86" t="s">
        <v>265</v>
      </c>
      <c r="AD121" s="69"/>
    </row>
    <row r="122" s="57" customFormat="1" ht="77" hidden="1" customHeight="1" spans="1:30">
      <c r="A122" s="69">
        <v>42</v>
      </c>
      <c r="B122" s="69" t="s">
        <v>496</v>
      </c>
      <c r="C122" s="69" t="s">
        <v>497</v>
      </c>
      <c r="D122" s="69" t="s">
        <v>246</v>
      </c>
      <c r="E122" s="69" t="s">
        <v>468</v>
      </c>
      <c r="F122" s="69" t="s">
        <v>43</v>
      </c>
      <c r="G122" s="69" t="s">
        <v>55</v>
      </c>
      <c r="H122" s="71" t="s">
        <v>498</v>
      </c>
      <c r="I122" s="69" t="s">
        <v>85</v>
      </c>
      <c r="J122" s="102">
        <v>6</v>
      </c>
      <c r="K122" s="69">
        <f t="shared" si="38"/>
        <v>390</v>
      </c>
      <c r="L122" s="69">
        <f t="shared" si="39"/>
        <v>390</v>
      </c>
      <c r="M122" s="69"/>
      <c r="N122" s="69">
        <v>390</v>
      </c>
      <c r="O122" s="84"/>
      <c r="P122" s="69"/>
      <c r="Q122" s="69"/>
      <c r="R122" s="69"/>
      <c r="S122" s="69"/>
      <c r="T122" s="69"/>
      <c r="U122" s="84"/>
      <c r="V122" s="69"/>
      <c r="W122" s="69"/>
      <c r="X122" s="69"/>
      <c r="Y122" s="69"/>
      <c r="Z122" s="69" t="s">
        <v>55</v>
      </c>
      <c r="AA122" s="69" t="s">
        <v>56</v>
      </c>
      <c r="AB122" s="69" t="s">
        <v>264</v>
      </c>
      <c r="AC122" s="86" t="s">
        <v>265</v>
      </c>
      <c r="AD122" s="69"/>
    </row>
    <row r="123" s="57" customFormat="1" ht="77" hidden="1" customHeight="1" spans="1:30">
      <c r="A123" s="69">
        <v>43</v>
      </c>
      <c r="B123" s="69" t="s">
        <v>499</v>
      </c>
      <c r="C123" s="69" t="s">
        <v>500</v>
      </c>
      <c r="D123" s="69" t="s">
        <v>246</v>
      </c>
      <c r="E123" s="69" t="s">
        <v>468</v>
      </c>
      <c r="F123" s="69" t="s">
        <v>43</v>
      </c>
      <c r="G123" s="69" t="s">
        <v>76</v>
      </c>
      <c r="H123" s="71" t="s">
        <v>501</v>
      </c>
      <c r="I123" s="69" t="s">
        <v>85</v>
      </c>
      <c r="J123" s="102">
        <v>6</v>
      </c>
      <c r="K123" s="69">
        <f t="shared" si="38"/>
        <v>390</v>
      </c>
      <c r="L123" s="69">
        <f t="shared" si="39"/>
        <v>390</v>
      </c>
      <c r="M123" s="69"/>
      <c r="N123" s="69">
        <v>390</v>
      </c>
      <c r="O123" s="84"/>
      <c r="P123" s="69"/>
      <c r="Q123" s="69"/>
      <c r="R123" s="69"/>
      <c r="S123" s="69"/>
      <c r="T123" s="69"/>
      <c r="U123" s="84"/>
      <c r="V123" s="69"/>
      <c r="W123" s="69"/>
      <c r="X123" s="69"/>
      <c r="Y123" s="69"/>
      <c r="Z123" s="69" t="s">
        <v>76</v>
      </c>
      <c r="AA123" s="69" t="s">
        <v>77</v>
      </c>
      <c r="AB123" s="69" t="s">
        <v>264</v>
      </c>
      <c r="AC123" s="86" t="s">
        <v>265</v>
      </c>
      <c r="AD123" s="69"/>
    </row>
    <row r="124" s="57" customFormat="1" ht="77" hidden="1" customHeight="1" spans="1:30">
      <c r="A124" s="69">
        <v>44</v>
      </c>
      <c r="B124" s="69" t="s">
        <v>502</v>
      </c>
      <c r="C124" s="69" t="s">
        <v>503</v>
      </c>
      <c r="D124" s="69" t="s">
        <v>246</v>
      </c>
      <c r="E124" s="69" t="s">
        <v>468</v>
      </c>
      <c r="F124" s="69" t="s">
        <v>43</v>
      </c>
      <c r="G124" s="69" t="s">
        <v>165</v>
      </c>
      <c r="H124" s="71" t="s">
        <v>504</v>
      </c>
      <c r="I124" s="69" t="s">
        <v>332</v>
      </c>
      <c r="J124" s="102">
        <v>20</v>
      </c>
      <c r="K124" s="69">
        <f t="shared" si="38"/>
        <v>200</v>
      </c>
      <c r="L124" s="69">
        <f t="shared" si="39"/>
        <v>200</v>
      </c>
      <c r="M124" s="69"/>
      <c r="N124" s="69">
        <v>200</v>
      </c>
      <c r="O124" s="84"/>
      <c r="P124" s="69"/>
      <c r="Q124" s="69"/>
      <c r="R124" s="69"/>
      <c r="S124" s="69"/>
      <c r="T124" s="69"/>
      <c r="U124" s="84"/>
      <c r="V124" s="69"/>
      <c r="W124" s="69"/>
      <c r="X124" s="69"/>
      <c r="Y124" s="69"/>
      <c r="Z124" s="69" t="s">
        <v>165</v>
      </c>
      <c r="AA124" s="69" t="s">
        <v>166</v>
      </c>
      <c r="AB124" s="69" t="s">
        <v>264</v>
      </c>
      <c r="AC124" s="86" t="s">
        <v>265</v>
      </c>
      <c r="AD124" s="69"/>
    </row>
    <row r="125" s="57" customFormat="1" ht="77" hidden="1" customHeight="1" spans="1:30">
      <c r="A125" s="69">
        <v>45</v>
      </c>
      <c r="B125" s="69" t="s">
        <v>505</v>
      </c>
      <c r="C125" s="69" t="s">
        <v>506</v>
      </c>
      <c r="D125" s="69" t="s">
        <v>246</v>
      </c>
      <c r="E125" s="69" t="s">
        <v>468</v>
      </c>
      <c r="F125" s="69" t="s">
        <v>43</v>
      </c>
      <c r="G125" s="69" t="s">
        <v>165</v>
      </c>
      <c r="H125" s="71" t="s">
        <v>507</v>
      </c>
      <c r="I125" s="69" t="s">
        <v>508</v>
      </c>
      <c r="J125" s="102">
        <v>300</v>
      </c>
      <c r="K125" s="69">
        <f t="shared" si="38"/>
        <v>300</v>
      </c>
      <c r="L125" s="69">
        <f t="shared" si="39"/>
        <v>300</v>
      </c>
      <c r="M125" s="69"/>
      <c r="N125" s="69">
        <v>300</v>
      </c>
      <c r="O125" s="84"/>
      <c r="P125" s="69"/>
      <c r="Q125" s="69"/>
      <c r="R125" s="69"/>
      <c r="S125" s="69"/>
      <c r="T125" s="69"/>
      <c r="U125" s="84"/>
      <c r="V125" s="69"/>
      <c r="W125" s="69"/>
      <c r="X125" s="69"/>
      <c r="Y125" s="69"/>
      <c r="Z125" s="69" t="s">
        <v>165</v>
      </c>
      <c r="AA125" s="69" t="s">
        <v>166</v>
      </c>
      <c r="AB125" s="69" t="s">
        <v>264</v>
      </c>
      <c r="AC125" s="86" t="s">
        <v>265</v>
      </c>
      <c r="AD125" s="69"/>
    </row>
    <row r="126" s="57" customFormat="1" ht="77" hidden="1" customHeight="1" spans="1:30">
      <c r="A126" s="69">
        <v>46</v>
      </c>
      <c r="B126" s="69" t="s">
        <v>509</v>
      </c>
      <c r="C126" s="69" t="s">
        <v>510</v>
      </c>
      <c r="D126" s="69" t="s">
        <v>246</v>
      </c>
      <c r="E126" s="69" t="s">
        <v>468</v>
      </c>
      <c r="F126" s="69" t="s">
        <v>43</v>
      </c>
      <c r="G126" s="69" t="s">
        <v>109</v>
      </c>
      <c r="H126" s="71" t="s">
        <v>511</v>
      </c>
      <c r="I126" s="69" t="s">
        <v>85</v>
      </c>
      <c r="J126" s="102">
        <v>6.8</v>
      </c>
      <c r="K126" s="69">
        <f t="shared" si="38"/>
        <v>510</v>
      </c>
      <c r="L126" s="69">
        <f t="shared" si="39"/>
        <v>510</v>
      </c>
      <c r="M126" s="69"/>
      <c r="N126" s="69">
        <v>510</v>
      </c>
      <c r="O126" s="84"/>
      <c r="P126" s="69"/>
      <c r="Q126" s="69"/>
      <c r="R126" s="69"/>
      <c r="S126" s="69"/>
      <c r="T126" s="69"/>
      <c r="U126" s="84"/>
      <c r="V126" s="69"/>
      <c r="W126" s="69"/>
      <c r="X126" s="69"/>
      <c r="Y126" s="69"/>
      <c r="Z126" s="69" t="s">
        <v>109</v>
      </c>
      <c r="AA126" s="69" t="s">
        <v>110</v>
      </c>
      <c r="AB126" s="69" t="s">
        <v>264</v>
      </c>
      <c r="AC126" s="86" t="s">
        <v>265</v>
      </c>
      <c r="AD126" s="69"/>
    </row>
    <row r="127" s="57" customFormat="1" ht="77" hidden="1" customHeight="1" spans="1:30">
      <c r="A127" s="69">
        <v>47</v>
      </c>
      <c r="B127" s="69" t="s">
        <v>512</v>
      </c>
      <c r="C127" s="69" t="s">
        <v>513</v>
      </c>
      <c r="D127" s="69" t="s">
        <v>246</v>
      </c>
      <c r="E127" s="69" t="s">
        <v>468</v>
      </c>
      <c r="F127" s="69" t="s">
        <v>43</v>
      </c>
      <c r="G127" s="69" t="s">
        <v>109</v>
      </c>
      <c r="H127" s="71" t="s">
        <v>514</v>
      </c>
      <c r="I127" s="69" t="s">
        <v>85</v>
      </c>
      <c r="J127" s="102">
        <v>5</v>
      </c>
      <c r="K127" s="69">
        <f t="shared" si="38"/>
        <v>410</v>
      </c>
      <c r="L127" s="69">
        <f t="shared" si="39"/>
        <v>410</v>
      </c>
      <c r="M127" s="69"/>
      <c r="N127" s="69">
        <v>410</v>
      </c>
      <c r="O127" s="84"/>
      <c r="P127" s="69"/>
      <c r="Q127" s="69"/>
      <c r="R127" s="69"/>
      <c r="S127" s="69"/>
      <c r="T127" s="69"/>
      <c r="U127" s="84"/>
      <c r="V127" s="69"/>
      <c r="W127" s="69"/>
      <c r="X127" s="69"/>
      <c r="Y127" s="69"/>
      <c r="Z127" s="69" t="s">
        <v>109</v>
      </c>
      <c r="AA127" s="69" t="s">
        <v>110</v>
      </c>
      <c r="AB127" s="69" t="s">
        <v>264</v>
      </c>
      <c r="AC127" s="86" t="s">
        <v>265</v>
      </c>
      <c r="AD127" s="69"/>
    </row>
    <row r="128" s="55" customFormat="1" ht="45" hidden="1" customHeight="1" spans="1:30">
      <c r="A128" s="65" t="s">
        <v>236</v>
      </c>
      <c r="B128" s="65"/>
      <c r="C128" s="108" t="s">
        <v>515</v>
      </c>
      <c r="D128" s="65"/>
      <c r="E128" s="65"/>
      <c r="F128" s="65"/>
      <c r="G128" s="65"/>
      <c r="H128" s="66"/>
      <c r="I128" s="109"/>
      <c r="J128" s="114"/>
      <c r="K128" s="65">
        <f t="shared" ref="K128:T128" si="40">SUM(K129:K130)</f>
        <v>1690</v>
      </c>
      <c r="L128" s="65">
        <f t="shared" si="40"/>
        <v>1690</v>
      </c>
      <c r="M128" s="65">
        <f t="shared" si="40"/>
        <v>1690</v>
      </c>
      <c r="N128" s="65">
        <f t="shared" si="40"/>
        <v>0</v>
      </c>
      <c r="O128" s="65">
        <f t="shared" si="40"/>
        <v>0</v>
      </c>
      <c r="P128" s="65">
        <f t="shared" si="40"/>
        <v>0</v>
      </c>
      <c r="Q128" s="65">
        <f t="shared" si="40"/>
        <v>0</v>
      </c>
      <c r="R128" s="65">
        <f t="shared" si="40"/>
        <v>0</v>
      </c>
      <c r="S128" s="65">
        <f t="shared" si="40"/>
        <v>0</v>
      </c>
      <c r="T128" s="65">
        <f t="shared" si="40"/>
        <v>0</v>
      </c>
      <c r="U128" s="65">
        <f>SUM(U129:U129)</f>
        <v>0</v>
      </c>
      <c r="V128" s="69"/>
      <c r="W128" s="69"/>
      <c r="X128" s="69"/>
      <c r="Y128" s="69"/>
      <c r="Z128" s="65"/>
      <c r="AA128" s="65"/>
      <c r="AB128" s="65"/>
      <c r="AC128" s="116"/>
      <c r="AD128" s="65"/>
    </row>
    <row r="129" s="57" customFormat="1" ht="139" hidden="1" customHeight="1" spans="1:30">
      <c r="A129" s="69">
        <v>48</v>
      </c>
      <c r="B129" s="69" t="s">
        <v>516</v>
      </c>
      <c r="C129" s="69" t="s">
        <v>517</v>
      </c>
      <c r="D129" s="69" t="s">
        <v>246</v>
      </c>
      <c r="E129" s="69" t="s">
        <v>518</v>
      </c>
      <c r="F129" s="69" t="s">
        <v>43</v>
      </c>
      <c r="G129" s="69" t="s">
        <v>519</v>
      </c>
      <c r="H129" s="71" t="s">
        <v>520</v>
      </c>
      <c r="I129" s="69" t="s">
        <v>46</v>
      </c>
      <c r="J129" s="102">
        <v>3</v>
      </c>
      <c r="K129" s="69">
        <f t="shared" ref="K129:K133" si="41">SUM(L129,S129,T129,U129)</f>
        <v>1200</v>
      </c>
      <c r="L129" s="69">
        <f t="shared" ref="L129:L133" si="42">SUM(M129:R129)</f>
        <v>1200</v>
      </c>
      <c r="M129" s="111">
        <v>1200</v>
      </c>
      <c r="N129" s="69"/>
      <c r="O129" s="84"/>
      <c r="P129" s="69"/>
      <c r="Q129" s="69"/>
      <c r="R129" s="69"/>
      <c r="S129" s="69"/>
      <c r="T129" s="69"/>
      <c r="U129" s="84"/>
      <c r="V129" s="69"/>
      <c r="W129" s="69"/>
      <c r="X129" s="69"/>
      <c r="Y129" s="69"/>
      <c r="Z129" s="69" t="s">
        <v>261</v>
      </c>
      <c r="AA129" s="69" t="s">
        <v>263</v>
      </c>
      <c r="AB129" s="69" t="s">
        <v>251</v>
      </c>
      <c r="AC129" s="86" t="s">
        <v>252</v>
      </c>
      <c r="AD129" s="69"/>
    </row>
    <row r="130" s="57" customFormat="1" ht="169" customHeight="1" spans="1:30">
      <c r="A130" s="69">
        <v>49</v>
      </c>
      <c r="B130" s="69" t="s">
        <v>521</v>
      </c>
      <c r="C130" s="69" t="s">
        <v>522</v>
      </c>
      <c r="D130" s="69" t="s">
        <v>246</v>
      </c>
      <c r="E130" s="69" t="s">
        <v>247</v>
      </c>
      <c r="F130" s="69" t="s">
        <v>43</v>
      </c>
      <c r="G130" s="69" t="s">
        <v>184</v>
      </c>
      <c r="H130" s="71" t="s">
        <v>523</v>
      </c>
      <c r="I130" s="69" t="s">
        <v>332</v>
      </c>
      <c r="J130" s="102">
        <v>900</v>
      </c>
      <c r="K130" s="69">
        <f t="shared" si="41"/>
        <v>490</v>
      </c>
      <c r="L130" s="69">
        <f t="shared" si="42"/>
        <v>490</v>
      </c>
      <c r="M130" s="69">
        <v>490</v>
      </c>
      <c r="N130" s="69"/>
      <c r="O130" s="84"/>
      <c r="P130" s="69"/>
      <c r="Q130" s="69"/>
      <c r="R130" s="69"/>
      <c r="S130" s="69"/>
      <c r="T130" s="69"/>
      <c r="U130" s="84"/>
      <c r="V130" s="69"/>
      <c r="W130" s="69"/>
      <c r="X130" s="69"/>
      <c r="Y130" s="69"/>
      <c r="Z130" s="69" t="s">
        <v>119</v>
      </c>
      <c r="AA130" s="69" t="s">
        <v>120</v>
      </c>
      <c r="AB130" s="69" t="s">
        <v>251</v>
      </c>
      <c r="AC130" s="86" t="s">
        <v>252</v>
      </c>
      <c r="AD130" s="69"/>
    </row>
    <row r="131" s="55" customFormat="1" ht="45" hidden="1" customHeight="1" spans="1:30">
      <c r="A131" s="65" t="s">
        <v>276</v>
      </c>
      <c r="B131" s="65"/>
      <c r="C131" s="65" t="s">
        <v>524</v>
      </c>
      <c r="D131" s="65"/>
      <c r="E131" s="65"/>
      <c r="F131" s="65"/>
      <c r="G131" s="65"/>
      <c r="H131" s="66"/>
      <c r="I131" s="65"/>
      <c r="J131" s="80"/>
      <c r="K131" s="65">
        <f t="shared" ref="K131:U131" si="43">SUM(K132:K135)</f>
        <v>5345.44</v>
      </c>
      <c r="L131" s="65">
        <f t="shared" si="43"/>
        <v>5345.44</v>
      </c>
      <c r="M131" s="65">
        <f t="shared" si="43"/>
        <v>5345.44</v>
      </c>
      <c r="N131" s="65">
        <f t="shared" si="43"/>
        <v>0</v>
      </c>
      <c r="O131" s="65">
        <f t="shared" si="43"/>
        <v>0</v>
      </c>
      <c r="P131" s="65">
        <f t="shared" si="43"/>
        <v>0</v>
      </c>
      <c r="Q131" s="65">
        <f t="shared" si="43"/>
        <v>0</v>
      </c>
      <c r="R131" s="65">
        <f t="shared" si="43"/>
        <v>0</v>
      </c>
      <c r="S131" s="65">
        <f t="shared" si="43"/>
        <v>0</v>
      </c>
      <c r="T131" s="65">
        <f t="shared" si="43"/>
        <v>0</v>
      </c>
      <c r="U131" s="65">
        <f t="shared" si="43"/>
        <v>0</v>
      </c>
      <c r="V131" s="97"/>
      <c r="W131" s="97"/>
      <c r="X131" s="97"/>
      <c r="Y131" s="97"/>
      <c r="Z131" s="65"/>
      <c r="AA131" s="65"/>
      <c r="AB131" s="65"/>
      <c r="AC131" s="65"/>
      <c r="AD131" s="65"/>
    </row>
    <row r="132" s="57" customFormat="1" ht="128" hidden="1" customHeight="1" spans="1:30">
      <c r="A132" s="69">
        <v>50</v>
      </c>
      <c r="B132" s="69" t="s">
        <v>525</v>
      </c>
      <c r="C132" s="121" t="s">
        <v>526</v>
      </c>
      <c r="D132" s="69" t="s">
        <v>246</v>
      </c>
      <c r="E132" s="69" t="s">
        <v>391</v>
      </c>
      <c r="F132" s="69" t="s">
        <v>43</v>
      </c>
      <c r="G132" s="100" t="s">
        <v>527</v>
      </c>
      <c r="H132" s="71" t="s">
        <v>528</v>
      </c>
      <c r="I132" s="86" t="s">
        <v>85</v>
      </c>
      <c r="J132" s="69">
        <v>39.15</v>
      </c>
      <c r="K132" s="69">
        <f t="shared" si="41"/>
        <v>361.41</v>
      </c>
      <c r="L132" s="69">
        <f t="shared" si="42"/>
        <v>361.41</v>
      </c>
      <c r="M132" s="122">
        <v>361.41</v>
      </c>
      <c r="N132" s="69"/>
      <c r="O132" s="84"/>
      <c r="P132" s="69"/>
      <c r="Q132" s="69"/>
      <c r="R132" s="69"/>
      <c r="S132" s="69"/>
      <c r="T132" s="69"/>
      <c r="U132" s="84"/>
      <c r="V132" s="97"/>
      <c r="W132" s="97"/>
      <c r="X132" s="97"/>
      <c r="Y132" s="97"/>
      <c r="Z132" s="69" t="s">
        <v>529</v>
      </c>
      <c r="AA132" s="86" t="s">
        <v>530</v>
      </c>
      <c r="AB132" s="69" t="s">
        <v>531</v>
      </c>
      <c r="AC132" s="69" t="s">
        <v>532</v>
      </c>
      <c r="AD132" s="69"/>
    </row>
    <row r="133" s="57" customFormat="1" ht="126" hidden="1" customHeight="1" spans="1:30">
      <c r="A133" s="69">
        <v>51</v>
      </c>
      <c r="B133" s="69" t="s">
        <v>533</v>
      </c>
      <c r="C133" s="87" t="s">
        <v>534</v>
      </c>
      <c r="D133" s="69" t="s">
        <v>246</v>
      </c>
      <c r="E133" s="69" t="s">
        <v>391</v>
      </c>
      <c r="F133" s="69" t="s">
        <v>43</v>
      </c>
      <c r="G133" s="87" t="s">
        <v>443</v>
      </c>
      <c r="H133" s="112" t="s">
        <v>535</v>
      </c>
      <c r="I133" s="86" t="s">
        <v>85</v>
      </c>
      <c r="J133" s="69">
        <v>40.848</v>
      </c>
      <c r="K133" s="69">
        <f t="shared" si="41"/>
        <v>360.07</v>
      </c>
      <c r="L133" s="69">
        <f t="shared" si="42"/>
        <v>360.07</v>
      </c>
      <c r="M133" s="122">
        <v>360.07</v>
      </c>
      <c r="N133" s="69"/>
      <c r="O133" s="84"/>
      <c r="P133" s="69"/>
      <c r="Q133" s="69"/>
      <c r="R133" s="69"/>
      <c r="S133" s="69"/>
      <c r="T133" s="69"/>
      <c r="U133" s="84"/>
      <c r="V133" s="97"/>
      <c r="W133" s="97"/>
      <c r="X133" s="97"/>
      <c r="Y133" s="97"/>
      <c r="Z133" s="69" t="s">
        <v>529</v>
      </c>
      <c r="AA133" s="86" t="s">
        <v>530</v>
      </c>
      <c r="AB133" s="69" t="s">
        <v>531</v>
      </c>
      <c r="AC133" s="69" t="s">
        <v>532</v>
      </c>
      <c r="AD133" s="69"/>
    </row>
    <row r="134" s="55" customFormat="1" ht="177" hidden="1" customHeight="1" spans="1:30">
      <c r="A134" s="69">
        <v>52</v>
      </c>
      <c r="B134" s="69" t="s">
        <v>536</v>
      </c>
      <c r="C134" s="69" t="s">
        <v>537</v>
      </c>
      <c r="D134" s="69" t="s">
        <v>246</v>
      </c>
      <c r="E134" s="69" t="s">
        <v>391</v>
      </c>
      <c r="F134" s="69" t="s">
        <v>43</v>
      </c>
      <c r="G134" s="69" t="s">
        <v>157</v>
      </c>
      <c r="H134" s="71" t="s">
        <v>538</v>
      </c>
      <c r="I134" s="86" t="s">
        <v>85</v>
      </c>
      <c r="J134" s="102">
        <v>126.427</v>
      </c>
      <c r="K134" s="69">
        <v>2466.95</v>
      </c>
      <c r="L134" s="69">
        <v>2466.95</v>
      </c>
      <c r="M134" s="122">
        <v>2466.95</v>
      </c>
      <c r="N134" s="69"/>
      <c r="O134" s="84"/>
      <c r="P134" s="69"/>
      <c r="Q134" s="69"/>
      <c r="R134" s="69"/>
      <c r="S134" s="69"/>
      <c r="T134" s="69"/>
      <c r="U134" s="84"/>
      <c r="V134" s="69"/>
      <c r="W134" s="86"/>
      <c r="X134" s="69"/>
      <c r="Y134" s="69"/>
      <c r="Z134" s="69" t="s">
        <v>529</v>
      </c>
      <c r="AA134" s="86" t="s">
        <v>530</v>
      </c>
      <c r="AB134" s="69" t="s">
        <v>531</v>
      </c>
      <c r="AC134" s="69" t="s">
        <v>532</v>
      </c>
      <c r="AD134" s="65"/>
    </row>
    <row r="135" s="55" customFormat="1" ht="204" hidden="1" customHeight="1" spans="1:30">
      <c r="A135" s="69">
        <v>53</v>
      </c>
      <c r="B135" s="69" t="s">
        <v>539</v>
      </c>
      <c r="C135" s="69" t="s">
        <v>540</v>
      </c>
      <c r="D135" s="69" t="s">
        <v>246</v>
      </c>
      <c r="E135" s="69" t="s">
        <v>391</v>
      </c>
      <c r="F135" s="69" t="s">
        <v>43</v>
      </c>
      <c r="G135" s="69" t="s">
        <v>104</v>
      </c>
      <c r="H135" s="71" t="s">
        <v>541</v>
      </c>
      <c r="I135" s="86" t="s">
        <v>85</v>
      </c>
      <c r="J135" s="102">
        <v>72.231</v>
      </c>
      <c r="K135" s="69">
        <v>2157.01</v>
      </c>
      <c r="L135" s="69">
        <v>2157.01</v>
      </c>
      <c r="M135" s="122">
        <v>2157.01</v>
      </c>
      <c r="N135" s="69"/>
      <c r="O135" s="84"/>
      <c r="P135" s="69"/>
      <c r="Q135" s="69"/>
      <c r="R135" s="69"/>
      <c r="S135" s="69"/>
      <c r="T135" s="69"/>
      <c r="U135" s="84"/>
      <c r="V135" s="69"/>
      <c r="W135" s="86"/>
      <c r="X135" s="69"/>
      <c r="Y135" s="69"/>
      <c r="Z135" s="69" t="s">
        <v>529</v>
      </c>
      <c r="AA135" s="86" t="s">
        <v>530</v>
      </c>
      <c r="AB135" s="69" t="s">
        <v>531</v>
      </c>
      <c r="AC135" s="69" t="s">
        <v>532</v>
      </c>
      <c r="AD135" s="65"/>
    </row>
  </sheetData>
  <protectedRanges>
    <protectedRange sqref="F108" name="区域1_4_1"/>
  </protectedRanges>
  <autoFilter ref="A7:AD135">
    <filterColumn colId="25">
      <customFilters>
        <customFilter operator="equal" val="夏合甫乡"/>
      </customFilters>
    </filterColumn>
    <extLst/>
  </autoFilter>
  <mergeCells count="31">
    <mergeCell ref="A1:AD1"/>
    <mergeCell ref="A2:G2"/>
    <mergeCell ref="U2:AD2"/>
    <mergeCell ref="K3:U3"/>
    <mergeCell ref="L4:R4"/>
    <mergeCell ref="A7:C7"/>
    <mergeCell ref="A73:C73"/>
    <mergeCell ref="A76:C7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 ref="AB3:AB5"/>
    <mergeCell ref="AC3:AC5"/>
    <mergeCell ref="AD3:AD5"/>
  </mergeCells>
  <pageMargins left="0.590277777777778" right="0.590277777777778" top="0.590277777777778" bottom="0.590277777777778" header="0.298611111111111" footer="0.393055555555556"/>
  <pageSetup paperSize="8" scale="5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J135"/>
  <sheetViews>
    <sheetView zoomScale="70" zoomScaleNormal="70" topLeftCell="A7" workbookViewId="0">
      <selection activeCell="G10" sqref="G10"/>
    </sheetView>
  </sheetViews>
  <sheetFormatPr defaultColWidth="7" defaultRowHeight="13.5"/>
  <cols>
    <col min="1" max="1" width="11.075" style="19" customWidth="1"/>
    <col min="2" max="2" width="13.3666666666667" style="19" customWidth="1"/>
    <col min="3" max="3" width="21.75" style="24" customWidth="1"/>
    <col min="4" max="4" width="8.25" style="24" customWidth="1"/>
    <col min="5" max="5" width="11.375" style="24" customWidth="1"/>
    <col min="6" max="6" width="6.41666666666667" style="19" customWidth="1"/>
    <col min="7" max="7" width="18.7416666666667" style="24" customWidth="1"/>
    <col min="8" max="8" width="72.7916666666667" style="25" customWidth="1"/>
    <col min="9" max="9" width="7.75" style="19" customWidth="1"/>
    <col min="10" max="10" width="12.1333333333333" style="26" customWidth="1"/>
    <col min="11" max="11" width="10.8833333333333" style="19" customWidth="1"/>
    <col min="12" max="12" width="11.9583333333333" style="19" hidden="1" customWidth="1"/>
    <col min="13" max="13" width="10.8916666666667" style="19" hidden="1" customWidth="1"/>
    <col min="14" max="14" width="8.5" style="19" hidden="1" customWidth="1"/>
    <col min="15" max="15" width="9.81666666666667" style="19" hidden="1" customWidth="1"/>
    <col min="16" max="16" width="8.56666666666667" style="19" hidden="1" customWidth="1"/>
    <col min="17" max="17" width="7.14166666666667" style="19" hidden="1" customWidth="1"/>
    <col min="18" max="18" width="8.39166666666667" style="19" hidden="1" customWidth="1"/>
    <col min="19" max="19" width="8.03333333333333" style="19" hidden="1" customWidth="1"/>
    <col min="20" max="20" width="10.625" style="19" hidden="1" customWidth="1"/>
    <col min="21" max="21" width="9.625" style="19" hidden="1" customWidth="1"/>
    <col min="22" max="22" width="15.225" style="19" hidden="1" customWidth="1"/>
    <col min="23" max="23" width="19.5416666666667" style="19" hidden="1" customWidth="1"/>
    <col min="24" max="24" width="9.625" style="19" hidden="1" customWidth="1"/>
    <col min="25" max="25" width="43.575" style="19" customWidth="1"/>
    <col min="26" max="31" width="9.625" style="19" customWidth="1"/>
    <col min="32" max="32" width="19.275" style="19" customWidth="1"/>
    <col min="33" max="33" width="9.625" style="19" customWidth="1"/>
    <col min="34" max="34" width="10.625" style="24" customWidth="1"/>
    <col min="35" max="35" width="11.0666666666667" style="24" customWidth="1"/>
    <col min="36" max="36" width="8.625" style="24" customWidth="1"/>
    <col min="37" max="16384" width="7" style="19"/>
  </cols>
  <sheetData>
    <row r="1" s="19" customFormat="1" ht="49" customHeight="1" spans="1:36">
      <c r="A1" s="62" t="s">
        <v>0</v>
      </c>
      <c r="B1" s="62"/>
      <c r="C1" s="62"/>
      <c r="D1" s="62"/>
      <c r="E1" s="62"/>
      <c r="F1" s="62"/>
      <c r="G1" s="62"/>
      <c r="H1" s="63"/>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row>
    <row r="2" s="20" customFormat="1" ht="26" customHeight="1" spans="1:36">
      <c r="A2" s="30" t="s">
        <v>1</v>
      </c>
      <c r="B2" s="30"/>
      <c r="C2" s="30"/>
      <c r="D2" s="30"/>
      <c r="E2" s="30"/>
      <c r="F2" s="30"/>
      <c r="G2" s="30"/>
      <c r="H2" s="31"/>
      <c r="I2" s="41"/>
      <c r="J2" s="42"/>
      <c r="K2" s="41"/>
      <c r="L2" s="41"/>
      <c r="M2" s="41"/>
      <c r="N2" s="41"/>
      <c r="O2" s="41"/>
      <c r="P2" s="41"/>
      <c r="Q2" s="41"/>
      <c r="R2" s="41"/>
      <c r="S2" s="41"/>
      <c r="T2" s="41"/>
      <c r="U2" s="53" t="s">
        <v>2</v>
      </c>
      <c r="V2" s="53"/>
      <c r="W2" s="53"/>
      <c r="X2" s="53"/>
      <c r="Y2" s="53"/>
      <c r="Z2" s="53"/>
      <c r="AA2" s="53"/>
      <c r="AB2" s="53"/>
      <c r="AC2" s="53"/>
      <c r="AD2" s="53"/>
      <c r="AE2" s="53"/>
      <c r="AF2" s="41"/>
      <c r="AG2" s="53"/>
      <c r="AH2" s="41"/>
      <c r="AI2" s="53"/>
      <c r="AJ2" s="53"/>
    </row>
    <row r="3" s="98" customFormat="1" ht="21" customHeight="1" spans="1:36">
      <c r="A3" s="84" t="s">
        <v>3</v>
      </c>
      <c r="B3" s="84" t="s">
        <v>4</v>
      </c>
      <c r="C3" s="84" t="s">
        <v>5</v>
      </c>
      <c r="D3" s="84" t="s">
        <v>6</v>
      </c>
      <c r="E3" s="84" t="s">
        <v>7</v>
      </c>
      <c r="F3" s="84" t="s">
        <v>8</v>
      </c>
      <c r="G3" s="84" t="s">
        <v>9</v>
      </c>
      <c r="H3" s="84" t="s">
        <v>10</v>
      </c>
      <c r="I3" s="84" t="s">
        <v>11</v>
      </c>
      <c r="J3" s="85" t="s">
        <v>12</v>
      </c>
      <c r="K3" s="84" t="s">
        <v>13</v>
      </c>
      <c r="L3" s="84"/>
      <c r="M3" s="84"/>
      <c r="N3" s="84"/>
      <c r="O3" s="84"/>
      <c r="P3" s="84"/>
      <c r="Q3" s="84"/>
      <c r="R3" s="84"/>
      <c r="S3" s="84"/>
      <c r="T3" s="84"/>
      <c r="U3" s="84"/>
      <c r="V3" s="84" t="s">
        <v>14</v>
      </c>
      <c r="W3" s="84" t="s">
        <v>15</v>
      </c>
      <c r="X3" s="84" t="s">
        <v>16</v>
      </c>
      <c r="Y3" s="104" t="s">
        <v>542</v>
      </c>
      <c r="Z3" s="84" t="s">
        <v>11</v>
      </c>
      <c r="AA3" s="85" t="s">
        <v>543</v>
      </c>
      <c r="AB3" s="104" t="s">
        <v>544</v>
      </c>
      <c r="AC3" s="104" t="s">
        <v>545</v>
      </c>
      <c r="AD3" s="104" t="s">
        <v>545</v>
      </c>
      <c r="AE3" s="84" t="s">
        <v>546</v>
      </c>
      <c r="AF3" s="84" t="s">
        <v>18</v>
      </c>
      <c r="AG3" s="84" t="s">
        <v>19</v>
      </c>
      <c r="AH3" s="84" t="s">
        <v>20</v>
      </c>
      <c r="AI3" s="84" t="s">
        <v>21</v>
      </c>
      <c r="AJ3" s="84" t="s">
        <v>22</v>
      </c>
    </row>
    <row r="4" s="98" customFormat="1" ht="24" customHeight="1" spans="1:36">
      <c r="A4" s="84"/>
      <c r="B4" s="84"/>
      <c r="C4" s="84"/>
      <c r="D4" s="84"/>
      <c r="E4" s="84"/>
      <c r="F4" s="84"/>
      <c r="G4" s="84"/>
      <c r="H4" s="84"/>
      <c r="I4" s="84"/>
      <c r="J4" s="85"/>
      <c r="K4" s="84" t="s">
        <v>23</v>
      </c>
      <c r="L4" s="84" t="s">
        <v>24</v>
      </c>
      <c r="M4" s="84"/>
      <c r="N4" s="84"/>
      <c r="O4" s="84"/>
      <c r="P4" s="84"/>
      <c r="Q4" s="84"/>
      <c r="R4" s="84"/>
      <c r="S4" s="84" t="s">
        <v>25</v>
      </c>
      <c r="T4" s="84" t="s">
        <v>26</v>
      </c>
      <c r="U4" s="84" t="s">
        <v>27</v>
      </c>
      <c r="V4" s="84"/>
      <c r="W4" s="84"/>
      <c r="X4" s="84"/>
      <c r="Y4" s="105"/>
      <c r="Z4" s="84"/>
      <c r="AA4" s="85"/>
      <c r="AB4" s="105"/>
      <c r="AC4" s="105"/>
      <c r="AD4" s="105"/>
      <c r="AE4" s="84"/>
      <c r="AF4" s="84"/>
      <c r="AG4" s="84"/>
      <c r="AH4" s="84"/>
      <c r="AI4" s="84"/>
      <c r="AJ4" s="84"/>
    </row>
    <row r="5" s="98" customFormat="1" ht="42.75" spans="1:36">
      <c r="A5" s="84"/>
      <c r="B5" s="84"/>
      <c r="C5" s="84"/>
      <c r="D5" s="84"/>
      <c r="E5" s="84"/>
      <c r="F5" s="84"/>
      <c r="G5" s="84"/>
      <c r="H5" s="84"/>
      <c r="I5" s="84"/>
      <c r="J5" s="85"/>
      <c r="K5" s="84"/>
      <c r="L5" s="84" t="s">
        <v>28</v>
      </c>
      <c r="M5" s="84" t="s">
        <v>29</v>
      </c>
      <c r="N5" s="84" t="s">
        <v>30</v>
      </c>
      <c r="O5" s="84" t="s">
        <v>31</v>
      </c>
      <c r="P5" s="84" t="s">
        <v>32</v>
      </c>
      <c r="Q5" s="84" t="s">
        <v>33</v>
      </c>
      <c r="R5" s="84" t="s">
        <v>34</v>
      </c>
      <c r="S5" s="84"/>
      <c r="T5" s="84"/>
      <c r="U5" s="84"/>
      <c r="V5" s="84"/>
      <c r="W5" s="84"/>
      <c r="X5" s="84"/>
      <c r="Y5" s="106"/>
      <c r="Z5" s="84"/>
      <c r="AA5" s="85"/>
      <c r="AB5" s="106"/>
      <c r="AC5" s="106"/>
      <c r="AD5" s="106"/>
      <c r="AE5" s="84"/>
      <c r="AF5" s="84"/>
      <c r="AG5" s="84"/>
      <c r="AH5" s="84"/>
      <c r="AI5" s="84"/>
      <c r="AJ5" s="84"/>
    </row>
    <row r="6" s="55" customFormat="1" ht="45" customHeight="1" spans="1:36">
      <c r="A6" s="65" t="s">
        <v>23</v>
      </c>
      <c r="B6" s="65"/>
      <c r="C6" s="65"/>
      <c r="D6" s="65">
        <f>SUM(D76,D73,D7)</f>
        <v>112</v>
      </c>
      <c r="E6" s="65"/>
      <c r="F6" s="65"/>
      <c r="G6" s="65"/>
      <c r="H6" s="66"/>
      <c r="I6" s="65"/>
      <c r="J6" s="80"/>
      <c r="K6" s="65">
        <f t="shared" ref="K6:T6" si="0">SUM(K7,K73,K76)</f>
        <v>85655.3677</v>
      </c>
      <c r="L6" s="65">
        <f t="shared" si="0"/>
        <v>83505.3677</v>
      </c>
      <c r="M6" s="65">
        <f t="shared" si="0"/>
        <v>77507.3677</v>
      </c>
      <c r="N6" s="65">
        <f t="shared" si="0"/>
        <v>5620</v>
      </c>
      <c r="O6" s="65">
        <f t="shared" si="0"/>
        <v>378</v>
      </c>
      <c r="P6" s="65">
        <f t="shared" si="0"/>
        <v>0</v>
      </c>
      <c r="Q6" s="65">
        <f t="shared" si="0"/>
        <v>0</v>
      </c>
      <c r="R6" s="65">
        <f t="shared" si="0"/>
        <v>0</v>
      </c>
      <c r="S6" s="65">
        <f t="shared" si="0"/>
        <v>150</v>
      </c>
      <c r="T6" s="65">
        <f t="shared" si="0"/>
        <v>2000</v>
      </c>
      <c r="U6" s="65">
        <f>SUM(U7,U76)</f>
        <v>0</v>
      </c>
      <c r="V6" s="69"/>
      <c r="W6" s="69"/>
      <c r="X6" s="69"/>
      <c r="Y6" s="69"/>
      <c r="Z6" s="69"/>
      <c r="AA6" s="69"/>
      <c r="AB6" s="69"/>
      <c r="AC6" s="69"/>
      <c r="AD6" s="69"/>
      <c r="AE6" s="69"/>
      <c r="AF6" s="65"/>
      <c r="AG6" s="65"/>
      <c r="AH6" s="65"/>
      <c r="AI6" s="65"/>
      <c r="AJ6" s="65"/>
    </row>
    <row r="7" s="55" customFormat="1" ht="45" customHeight="1" spans="1:36">
      <c r="A7" s="65" t="s">
        <v>35</v>
      </c>
      <c r="B7" s="65"/>
      <c r="C7" s="65"/>
      <c r="D7" s="65">
        <v>57</v>
      </c>
      <c r="E7" s="65"/>
      <c r="F7" s="65"/>
      <c r="G7" s="65"/>
      <c r="H7" s="65"/>
      <c r="I7" s="65"/>
      <c r="J7" s="81">
        <f>K7/K6</f>
        <v>0.657812548273025</v>
      </c>
      <c r="K7" s="65">
        <f t="shared" ref="K7:U7" si="1">SUM(K8,K15,K36,K52,K58,K66,K69,K71)</f>
        <v>56345.1757</v>
      </c>
      <c r="L7" s="65">
        <f t="shared" si="1"/>
        <v>55345.1757</v>
      </c>
      <c r="M7" s="65">
        <f t="shared" si="1"/>
        <v>54467.1757</v>
      </c>
      <c r="N7" s="65">
        <f t="shared" si="1"/>
        <v>500</v>
      </c>
      <c r="O7" s="65">
        <f t="shared" si="1"/>
        <v>378</v>
      </c>
      <c r="P7" s="65">
        <f t="shared" si="1"/>
        <v>0</v>
      </c>
      <c r="Q7" s="65">
        <f t="shared" si="1"/>
        <v>0</v>
      </c>
      <c r="R7" s="65">
        <f t="shared" si="1"/>
        <v>0</v>
      </c>
      <c r="S7" s="65">
        <f t="shared" si="1"/>
        <v>0</v>
      </c>
      <c r="T7" s="65">
        <f t="shared" si="1"/>
        <v>1000</v>
      </c>
      <c r="U7" s="65">
        <f t="shared" si="1"/>
        <v>0</v>
      </c>
      <c r="V7" s="97"/>
      <c r="W7" s="97"/>
      <c r="X7" s="97"/>
      <c r="Y7" s="97"/>
      <c r="Z7" s="97"/>
      <c r="AA7" s="97"/>
      <c r="AB7" s="97"/>
      <c r="AC7" s="97"/>
      <c r="AD7" s="97"/>
      <c r="AE7" s="97"/>
      <c r="AF7" s="65"/>
      <c r="AG7" s="65"/>
      <c r="AH7" s="65"/>
      <c r="AI7" s="65"/>
      <c r="AJ7" s="65"/>
    </row>
    <row r="8" s="55" customFormat="1" ht="45" hidden="1" customHeight="1" spans="1:36">
      <c r="A8" s="65" t="s">
        <v>36</v>
      </c>
      <c r="B8" s="65"/>
      <c r="C8" s="65" t="s">
        <v>37</v>
      </c>
      <c r="D8" s="65"/>
      <c r="E8" s="65"/>
      <c r="F8" s="65"/>
      <c r="G8" s="65"/>
      <c r="H8" s="66" t="s">
        <v>38</v>
      </c>
      <c r="I8" s="65"/>
      <c r="J8" s="80">
        <f t="shared" ref="J8:U8" si="2">SUM(J9:J14)</f>
        <v>1345</v>
      </c>
      <c r="K8" s="65">
        <f t="shared" si="2"/>
        <v>33625</v>
      </c>
      <c r="L8" s="65">
        <f t="shared" si="2"/>
        <v>33625</v>
      </c>
      <c r="M8" s="65">
        <f t="shared" si="2"/>
        <v>33625</v>
      </c>
      <c r="N8" s="65">
        <f t="shared" si="2"/>
        <v>0</v>
      </c>
      <c r="O8" s="65">
        <f t="shared" si="2"/>
        <v>0</v>
      </c>
      <c r="P8" s="65">
        <f t="shared" si="2"/>
        <v>0</v>
      </c>
      <c r="Q8" s="65">
        <f t="shared" si="2"/>
        <v>0</v>
      </c>
      <c r="R8" s="65">
        <f t="shared" si="2"/>
        <v>0</v>
      </c>
      <c r="S8" s="65">
        <f t="shared" si="2"/>
        <v>0</v>
      </c>
      <c r="T8" s="65">
        <f t="shared" si="2"/>
        <v>0</v>
      </c>
      <c r="U8" s="65">
        <f t="shared" si="2"/>
        <v>0</v>
      </c>
      <c r="V8" s="69"/>
      <c r="W8" s="69"/>
      <c r="X8" s="69"/>
      <c r="Y8" s="69"/>
      <c r="Z8" s="69"/>
      <c r="AA8" s="69"/>
      <c r="AB8" s="69"/>
      <c r="AC8" s="69"/>
      <c r="AD8" s="69"/>
      <c r="AE8" s="69"/>
      <c r="AF8" s="65"/>
      <c r="AG8" s="65"/>
      <c r="AH8" s="65"/>
      <c r="AI8" s="65"/>
      <c r="AJ8" s="65"/>
    </row>
    <row r="9" s="57" customFormat="1" ht="67" hidden="1" customHeight="1" spans="1:36">
      <c r="A9" s="69">
        <v>1</v>
      </c>
      <c r="B9" s="69" t="s">
        <v>39</v>
      </c>
      <c r="C9" s="69" t="s">
        <v>40</v>
      </c>
      <c r="D9" s="69" t="s">
        <v>41</v>
      </c>
      <c r="E9" s="69" t="s">
        <v>42</v>
      </c>
      <c r="F9" s="69" t="s">
        <v>43</v>
      </c>
      <c r="G9" s="69" t="s">
        <v>44</v>
      </c>
      <c r="H9" s="71" t="s">
        <v>45</v>
      </c>
      <c r="I9" s="69" t="s">
        <v>46</v>
      </c>
      <c r="J9" s="102">
        <v>465</v>
      </c>
      <c r="K9" s="69">
        <f t="shared" ref="K9:K14" si="3">SUM(L9,S9,T9,U9)</f>
        <v>11625</v>
      </c>
      <c r="L9" s="69">
        <f t="shared" ref="L9:L14" si="4">SUM(M9:R9)</f>
        <v>11625</v>
      </c>
      <c r="M9" s="69">
        <f>465*25</f>
        <v>11625</v>
      </c>
      <c r="N9" s="69"/>
      <c r="O9" s="84"/>
      <c r="P9" s="69"/>
      <c r="Q9" s="69"/>
      <c r="R9" s="69"/>
      <c r="S9" s="69"/>
      <c r="T9" s="69"/>
      <c r="U9" s="69"/>
      <c r="V9" s="69"/>
      <c r="W9" s="69"/>
      <c r="X9" s="69"/>
      <c r="Y9" s="71" t="s">
        <v>45</v>
      </c>
      <c r="Z9" s="69" t="s">
        <v>46</v>
      </c>
      <c r="AA9" s="102">
        <v>465</v>
      </c>
      <c r="AB9" s="69">
        <v>11625</v>
      </c>
      <c r="AC9" s="69"/>
      <c r="AD9" s="69">
        <f t="shared" ref="AD9:AD14" si="5">AA9-J9</f>
        <v>0</v>
      </c>
      <c r="AE9" s="69">
        <f t="shared" ref="AE9:AE14" si="6">AB9-K9</f>
        <v>0</v>
      </c>
      <c r="AF9" s="69" t="s">
        <v>47</v>
      </c>
      <c r="AG9" s="69" t="s">
        <v>48</v>
      </c>
      <c r="AH9" s="69" t="s">
        <v>49</v>
      </c>
      <c r="AI9" s="69" t="s">
        <v>50</v>
      </c>
      <c r="AJ9" s="69"/>
    </row>
    <row r="10" s="57" customFormat="1" ht="66" hidden="1" customHeight="1" spans="1:36">
      <c r="A10" s="69">
        <v>2</v>
      </c>
      <c r="B10" s="69" t="s">
        <v>51</v>
      </c>
      <c r="C10" s="69" t="s">
        <v>52</v>
      </c>
      <c r="D10" s="69" t="s">
        <v>41</v>
      </c>
      <c r="E10" s="69" t="s">
        <v>42</v>
      </c>
      <c r="F10" s="69" t="s">
        <v>43</v>
      </c>
      <c r="G10" s="69" t="s">
        <v>53</v>
      </c>
      <c r="H10" s="71" t="s">
        <v>54</v>
      </c>
      <c r="I10" s="69" t="s">
        <v>46</v>
      </c>
      <c r="J10" s="69">
        <v>80</v>
      </c>
      <c r="K10" s="69">
        <f t="shared" si="3"/>
        <v>2000</v>
      </c>
      <c r="L10" s="69">
        <f t="shared" si="4"/>
        <v>2000</v>
      </c>
      <c r="M10" s="69">
        <v>2000</v>
      </c>
      <c r="N10" s="69"/>
      <c r="O10" s="84"/>
      <c r="P10" s="69"/>
      <c r="Q10" s="69"/>
      <c r="R10" s="69"/>
      <c r="S10" s="69"/>
      <c r="T10" s="69"/>
      <c r="U10" s="84"/>
      <c r="V10" s="97"/>
      <c r="W10" s="97"/>
      <c r="X10" s="97"/>
      <c r="Y10" s="71" t="s">
        <v>54</v>
      </c>
      <c r="Z10" s="69" t="s">
        <v>46</v>
      </c>
      <c r="AA10" s="69">
        <v>80</v>
      </c>
      <c r="AB10" s="69">
        <v>2000</v>
      </c>
      <c r="AC10" s="69"/>
      <c r="AD10" s="69">
        <f t="shared" si="5"/>
        <v>0</v>
      </c>
      <c r="AE10" s="69">
        <f t="shared" si="6"/>
        <v>0</v>
      </c>
      <c r="AF10" s="86" t="s">
        <v>55</v>
      </c>
      <c r="AG10" s="86" t="s">
        <v>56</v>
      </c>
      <c r="AH10" s="69" t="s">
        <v>49</v>
      </c>
      <c r="AI10" s="69" t="s">
        <v>50</v>
      </c>
      <c r="AJ10" s="69" t="s">
        <v>57</v>
      </c>
    </row>
    <row r="11" s="57" customFormat="1" ht="63" hidden="1" customHeight="1" spans="1:36">
      <c r="A11" s="69">
        <v>3</v>
      </c>
      <c r="B11" s="69" t="s">
        <v>39</v>
      </c>
      <c r="C11" s="69" t="s">
        <v>58</v>
      </c>
      <c r="D11" s="69" t="s">
        <v>41</v>
      </c>
      <c r="E11" s="69" t="s">
        <v>42</v>
      </c>
      <c r="F11" s="69" t="s">
        <v>43</v>
      </c>
      <c r="G11" s="69" t="s">
        <v>59</v>
      </c>
      <c r="H11" s="71" t="s">
        <v>60</v>
      </c>
      <c r="I11" s="69" t="s">
        <v>46</v>
      </c>
      <c r="J11" s="102">
        <v>300</v>
      </c>
      <c r="K11" s="69">
        <f t="shared" si="3"/>
        <v>7500</v>
      </c>
      <c r="L11" s="69">
        <f t="shared" si="4"/>
        <v>7500</v>
      </c>
      <c r="M11" s="69">
        <v>7500</v>
      </c>
      <c r="N11" s="69"/>
      <c r="O11" s="84"/>
      <c r="P11" s="69"/>
      <c r="Q11" s="69"/>
      <c r="R11" s="69"/>
      <c r="S11" s="69"/>
      <c r="T11" s="69"/>
      <c r="U11" s="69"/>
      <c r="V11" s="69"/>
      <c r="W11" s="69"/>
      <c r="X11" s="69"/>
      <c r="Y11" s="71" t="s">
        <v>60</v>
      </c>
      <c r="Z11" s="69" t="s">
        <v>46</v>
      </c>
      <c r="AA11" s="102">
        <v>300</v>
      </c>
      <c r="AB11" s="69">
        <v>7500</v>
      </c>
      <c r="AC11" s="69"/>
      <c r="AD11" s="69">
        <f t="shared" si="5"/>
        <v>0</v>
      </c>
      <c r="AE11" s="69">
        <f t="shared" si="6"/>
        <v>0</v>
      </c>
      <c r="AF11" s="69" t="s">
        <v>61</v>
      </c>
      <c r="AG11" s="69" t="s">
        <v>62</v>
      </c>
      <c r="AH11" s="69" t="s">
        <v>49</v>
      </c>
      <c r="AI11" s="69" t="s">
        <v>50</v>
      </c>
      <c r="AJ11" s="69"/>
    </row>
    <row r="12" s="57" customFormat="1" ht="67" hidden="1" customHeight="1" spans="1:36">
      <c r="A12" s="69">
        <v>4</v>
      </c>
      <c r="B12" s="69" t="s">
        <v>39</v>
      </c>
      <c r="C12" s="69" t="s">
        <v>63</v>
      </c>
      <c r="D12" s="69" t="s">
        <v>41</v>
      </c>
      <c r="E12" s="69" t="s">
        <v>42</v>
      </c>
      <c r="F12" s="69" t="s">
        <v>43</v>
      </c>
      <c r="G12" s="69" t="s">
        <v>64</v>
      </c>
      <c r="H12" s="71" t="s">
        <v>65</v>
      </c>
      <c r="I12" s="69" t="s">
        <v>46</v>
      </c>
      <c r="J12" s="102">
        <v>200</v>
      </c>
      <c r="K12" s="69">
        <f t="shared" si="3"/>
        <v>5000</v>
      </c>
      <c r="L12" s="69">
        <f t="shared" si="4"/>
        <v>5000</v>
      </c>
      <c r="M12" s="69">
        <v>5000</v>
      </c>
      <c r="N12" s="69"/>
      <c r="O12" s="84"/>
      <c r="P12" s="69"/>
      <c r="Q12" s="69"/>
      <c r="R12" s="69"/>
      <c r="S12" s="69"/>
      <c r="T12" s="69"/>
      <c r="U12" s="69"/>
      <c r="V12" s="69"/>
      <c r="W12" s="69"/>
      <c r="X12" s="69"/>
      <c r="Y12" s="71" t="s">
        <v>547</v>
      </c>
      <c r="Z12" s="69" t="s">
        <v>46</v>
      </c>
      <c r="AA12" s="102">
        <v>200</v>
      </c>
      <c r="AB12" s="69">
        <v>5000</v>
      </c>
      <c r="AC12" s="69"/>
      <c r="AD12" s="69">
        <f t="shared" si="5"/>
        <v>0</v>
      </c>
      <c r="AE12" s="69">
        <f t="shared" si="6"/>
        <v>0</v>
      </c>
      <c r="AF12" s="69" t="s">
        <v>66</v>
      </c>
      <c r="AG12" s="69" t="s">
        <v>67</v>
      </c>
      <c r="AH12" s="69" t="s">
        <v>49</v>
      </c>
      <c r="AI12" s="69" t="s">
        <v>50</v>
      </c>
      <c r="AJ12" s="69"/>
    </row>
    <row r="13" s="57" customFormat="1" ht="70" hidden="1" customHeight="1" spans="1:36">
      <c r="A13" s="69">
        <v>5</v>
      </c>
      <c r="B13" s="69" t="s">
        <v>39</v>
      </c>
      <c r="C13" s="69" t="s">
        <v>68</v>
      </c>
      <c r="D13" s="69" t="s">
        <v>41</v>
      </c>
      <c r="E13" s="69" t="s">
        <v>42</v>
      </c>
      <c r="F13" s="69" t="s">
        <v>43</v>
      </c>
      <c r="G13" s="69" t="s">
        <v>69</v>
      </c>
      <c r="H13" s="92" t="s">
        <v>70</v>
      </c>
      <c r="I13" s="69" t="s">
        <v>46</v>
      </c>
      <c r="J13" s="96">
        <v>200</v>
      </c>
      <c r="K13" s="69">
        <f t="shared" si="3"/>
        <v>5000</v>
      </c>
      <c r="L13" s="69">
        <f t="shared" si="4"/>
        <v>5000</v>
      </c>
      <c r="M13" s="69">
        <v>5000</v>
      </c>
      <c r="N13" s="69"/>
      <c r="O13" s="84"/>
      <c r="P13" s="69"/>
      <c r="Q13" s="69"/>
      <c r="R13" s="69"/>
      <c r="S13" s="69"/>
      <c r="T13" s="69"/>
      <c r="U13" s="69"/>
      <c r="V13" s="69"/>
      <c r="W13" s="69"/>
      <c r="X13" s="69"/>
      <c r="Y13" s="92" t="s">
        <v>548</v>
      </c>
      <c r="Z13" s="69" t="s">
        <v>46</v>
      </c>
      <c r="AA13" s="96">
        <v>197</v>
      </c>
      <c r="AB13" s="69">
        <v>4996</v>
      </c>
      <c r="AC13" s="69"/>
      <c r="AD13" s="69">
        <f t="shared" si="5"/>
        <v>-3</v>
      </c>
      <c r="AE13" s="69">
        <f t="shared" si="6"/>
        <v>-4</v>
      </c>
      <c r="AF13" s="69" t="s">
        <v>71</v>
      </c>
      <c r="AG13" s="69" t="s">
        <v>72</v>
      </c>
      <c r="AH13" s="69" t="s">
        <v>49</v>
      </c>
      <c r="AI13" s="69" t="s">
        <v>50</v>
      </c>
      <c r="AJ13" s="69"/>
    </row>
    <row r="14" s="57" customFormat="1" ht="63" hidden="1" customHeight="1" spans="1:36">
      <c r="A14" s="69">
        <v>6</v>
      </c>
      <c r="B14" s="69" t="s">
        <v>39</v>
      </c>
      <c r="C14" s="69" t="s">
        <v>73</v>
      </c>
      <c r="D14" s="69" t="s">
        <v>41</v>
      </c>
      <c r="E14" s="69" t="s">
        <v>42</v>
      </c>
      <c r="F14" s="69" t="s">
        <v>43</v>
      </c>
      <c r="G14" s="69" t="s">
        <v>74</v>
      </c>
      <c r="H14" s="71" t="s">
        <v>75</v>
      </c>
      <c r="I14" s="69" t="s">
        <v>46</v>
      </c>
      <c r="J14" s="96">
        <v>100</v>
      </c>
      <c r="K14" s="69">
        <f t="shared" si="3"/>
        <v>2500</v>
      </c>
      <c r="L14" s="69">
        <f t="shared" si="4"/>
        <v>2500</v>
      </c>
      <c r="M14" s="69">
        <v>2500</v>
      </c>
      <c r="N14" s="69"/>
      <c r="O14" s="69"/>
      <c r="P14" s="69"/>
      <c r="Q14" s="69"/>
      <c r="R14" s="69"/>
      <c r="S14" s="69"/>
      <c r="T14" s="69"/>
      <c r="U14" s="69"/>
      <c r="V14" s="97"/>
      <c r="W14" s="97"/>
      <c r="X14" s="97"/>
      <c r="Y14" s="92" t="s">
        <v>549</v>
      </c>
      <c r="Z14" s="69" t="s">
        <v>46</v>
      </c>
      <c r="AA14" s="96">
        <v>119</v>
      </c>
      <c r="AB14" s="96">
        <v>2975</v>
      </c>
      <c r="AC14" s="96"/>
      <c r="AD14" s="69">
        <f t="shared" si="5"/>
        <v>19</v>
      </c>
      <c r="AE14" s="69">
        <f t="shared" si="6"/>
        <v>475</v>
      </c>
      <c r="AF14" s="69" t="s">
        <v>76</v>
      </c>
      <c r="AG14" s="69" t="s">
        <v>77</v>
      </c>
      <c r="AH14" s="69" t="s">
        <v>49</v>
      </c>
      <c r="AI14" s="69" t="s">
        <v>50</v>
      </c>
      <c r="AJ14" s="69"/>
    </row>
    <row r="15" s="55" customFormat="1" ht="45" hidden="1" customHeight="1" spans="1:36">
      <c r="A15" s="65" t="s">
        <v>78</v>
      </c>
      <c r="B15" s="65"/>
      <c r="C15" s="65" t="s">
        <v>79</v>
      </c>
      <c r="D15" s="65"/>
      <c r="E15" s="65"/>
      <c r="F15" s="65"/>
      <c r="G15" s="65"/>
      <c r="H15" s="66"/>
      <c r="I15" s="65"/>
      <c r="J15" s="65">
        <f t="shared" ref="J15:U15" si="7">SUM(J16:J35)</f>
        <v>205.96</v>
      </c>
      <c r="K15" s="65">
        <f t="shared" si="7"/>
        <v>12357.6</v>
      </c>
      <c r="L15" s="65">
        <f t="shared" si="7"/>
        <v>12357.6</v>
      </c>
      <c r="M15" s="65">
        <f t="shared" si="7"/>
        <v>12357.6</v>
      </c>
      <c r="N15" s="65">
        <f t="shared" si="7"/>
        <v>0</v>
      </c>
      <c r="O15" s="65">
        <f t="shared" si="7"/>
        <v>0</v>
      </c>
      <c r="P15" s="65">
        <f t="shared" si="7"/>
        <v>0</v>
      </c>
      <c r="Q15" s="65">
        <f t="shared" si="7"/>
        <v>0</v>
      </c>
      <c r="R15" s="65">
        <f t="shared" si="7"/>
        <v>0</v>
      </c>
      <c r="S15" s="65">
        <f t="shared" si="7"/>
        <v>0</v>
      </c>
      <c r="T15" s="65">
        <f t="shared" si="7"/>
        <v>0</v>
      </c>
      <c r="U15" s="65">
        <f t="shared" si="7"/>
        <v>0</v>
      </c>
      <c r="V15" s="69"/>
      <c r="W15" s="69"/>
      <c r="X15" s="69"/>
      <c r="Y15" s="69"/>
      <c r="Z15" s="69"/>
      <c r="AA15" s="69"/>
      <c r="AB15" s="69"/>
      <c r="AC15" s="69"/>
      <c r="AD15" s="69"/>
      <c r="AE15" s="69"/>
      <c r="AF15" s="65"/>
      <c r="AG15" s="65"/>
      <c r="AH15" s="65"/>
      <c r="AI15" s="65"/>
      <c r="AJ15" s="65"/>
    </row>
    <row r="16" s="56" customFormat="1" ht="74" hidden="1" customHeight="1" spans="1:36">
      <c r="A16" s="69">
        <v>7</v>
      </c>
      <c r="B16" s="69" t="s">
        <v>80</v>
      </c>
      <c r="C16" s="69" t="s">
        <v>81</v>
      </c>
      <c r="D16" s="69" t="s">
        <v>41</v>
      </c>
      <c r="E16" s="69" t="s">
        <v>82</v>
      </c>
      <c r="F16" s="70" t="s">
        <v>43</v>
      </c>
      <c r="G16" s="70" t="s">
        <v>83</v>
      </c>
      <c r="H16" s="71" t="s">
        <v>84</v>
      </c>
      <c r="I16" s="83" t="s">
        <v>85</v>
      </c>
      <c r="J16" s="83">
        <f>8+3.2</f>
        <v>11.2</v>
      </c>
      <c r="K16" s="69">
        <f t="shared" ref="K16:K35" si="8">SUM(L16,S16,T16,U16)</f>
        <v>672</v>
      </c>
      <c r="L16" s="69">
        <f t="shared" ref="L16:L35" si="9">SUM(M16:R16)</f>
        <v>672</v>
      </c>
      <c r="M16" s="70">
        <f t="shared" ref="M16:M32" si="10">J16*60</f>
        <v>672</v>
      </c>
      <c r="N16" s="70"/>
      <c r="O16" s="84"/>
      <c r="P16" s="70"/>
      <c r="Q16" s="69"/>
      <c r="R16" s="70"/>
      <c r="S16" s="70"/>
      <c r="T16" s="70"/>
      <c r="U16" s="84"/>
      <c r="V16" s="88"/>
      <c r="W16" s="88"/>
      <c r="X16" s="88"/>
      <c r="Y16" s="71" t="s">
        <v>550</v>
      </c>
      <c r="Z16" s="88" t="s">
        <v>85</v>
      </c>
      <c r="AA16" s="70">
        <v>10.2</v>
      </c>
      <c r="AB16" s="70">
        <v>720</v>
      </c>
      <c r="AC16" s="88"/>
      <c r="AD16" s="88"/>
      <c r="AE16" s="88"/>
      <c r="AF16" s="70" t="s">
        <v>83</v>
      </c>
      <c r="AG16" s="70" t="s">
        <v>86</v>
      </c>
      <c r="AH16" s="69" t="s">
        <v>87</v>
      </c>
      <c r="AI16" s="69" t="s">
        <v>88</v>
      </c>
      <c r="AJ16" s="88"/>
    </row>
    <row r="17" s="56" customFormat="1" ht="74" hidden="1" customHeight="1" spans="1:36">
      <c r="A17" s="69">
        <v>8</v>
      </c>
      <c r="B17" s="69" t="s">
        <v>80</v>
      </c>
      <c r="C17" s="69" t="s">
        <v>89</v>
      </c>
      <c r="D17" s="69" t="s">
        <v>41</v>
      </c>
      <c r="E17" s="69" t="s">
        <v>82</v>
      </c>
      <c r="F17" s="70" t="s">
        <v>43</v>
      </c>
      <c r="G17" s="69" t="s">
        <v>90</v>
      </c>
      <c r="H17" s="71" t="s">
        <v>91</v>
      </c>
      <c r="I17" s="83" t="s">
        <v>85</v>
      </c>
      <c r="J17" s="83">
        <v>15</v>
      </c>
      <c r="K17" s="69">
        <f t="shared" si="8"/>
        <v>900</v>
      </c>
      <c r="L17" s="69">
        <f t="shared" si="9"/>
        <v>900</v>
      </c>
      <c r="M17" s="70">
        <f t="shared" si="10"/>
        <v>900</v>
      </c>
      <c r="N17" s="70"/>
      <c r="O17" s="84"/>
      <c r="P17" s="70"/>
      <c r="Q17" s="69"/>
      <c r="R17" s="70"/>
      <c r="S17" s="70"/>
      <c r="T17" s="70"/>
      <c r="U17" s="84"/>
      <c r="V17" s="88"/>
      <c r="W17" s="88"/>
      <c r="X17" s="88"/>
      <c r="Y17" s="74" t="s">
        <v>551</v>
      </c>
      <c r="Z17" s="89" t="s">
        <v>85</v>
      </c>
      <c r="AA17" s="69">
        <v>8.5</v>
      </c>
      <c r="AB17" s="69">
        <v>595</v>
      </c>
      <c r="AC17" s="88"/>
      <c r="AD17" s="88"/>
      <c r="AE17" s="88"/>
      <c r="AF17" s="69" t="s">
        <v>92</v>
      </c>
      <c r="AG17" s="69" t="s">
        <v>93</v>
      </c>
      <c r="AH17" s="69" t="s">
        <v>87</v>
      </c>
      <c r="AI17" s="69" t="s">
        <v>88</v>
      </c>
      <c r="AJ17" s="88"/>
    </row>
    <row r="18" s="56" customFormat="1" ht="88" hidden="1" customHeight="1" spans="1:36">
      <c r="A18" s="69">
        <v>9</v>
      </c>
      <c r="B18" s="69" t="s">
        <v>80</v>
      </c>
      <c r="C18" s="69" t="s">
        <v>94</v>
      </c>
      <c r="D18" s="69" t="s">
        <v>41</v>
      </c>
      <c r="E18" s="69" t="s">
        <v>82</v>
      </c>
      <c r="F18" s="70" t="s">
        <v>43</v>
      </c>
      <c r="G18" s="69" t="s">
        <v>95</v>
      </c>
      <c r="H18" s="71" t="s">
        <v>96</v>
      </c>
      <c r="I18" s="83" t="s">
        <v>85</v>
      </c>
      <c r="J18" s="83">
        <v>5.4</v>
      </c>
      <c r="K18" s="69">
        <f t="shared" si="8"/>
        <v>324</v>
      </c>
      <c r="L18" s="69">
        <f t="shared" si="9"/>
        <v>324</v>
      </c>
      <c r="M18" s="70">
        <f t="shared" si="10"/>
        <v>324</v>
      </c>
      <c r="N18" s="70"/>
      <c r="O18" s="84"/>
      <c r="P18" s="70"/>
      <c r="Q18" s="69"/>
      <c r="R18" s="70"/>
      <c r="S18" s="70"/>
      <c r="T18" s="70"/>
      <c r="U18" s="84"/>
      <c r="V18" s="88"/>
      <c r="W18" s="88"/>
      <c r="X18" s="88"/>
      <c r="Y18" s="89" t="s">
        <v>552</v>
      </c>
      <c r="Z18" s="89" t="s">
        <v>85</v>
      </c>
      <c r="AA18" s="69">
        <v>7</v>
      </c>
      <c r="AB18" s="69">
        <v>490</v>
      </c>
      <c r="AC18" s="88"/>
      <c r="AD18" s="88"/>
      <c r="AE18" s="88"/>
      <c r="AF18" s="69" t="s">
        <v>61</v>
      </c>
      <c r="AG18" s="69" t="s">
        <v>62</v>
      </c>
      <c r="AH18" s="69" t="s">
        <v>87</v>
      </c>
      <c r="AI18" s="69" t="s">
        <v>88</v>
      </c>
      <c r="AJ18" s="88"/>
    </row>
    <row r="19" s="56" customFormat="1" ht="89" hidden="1" customHeight="1" spans="1:36">
      <c r="A19" s="69">
        <v>10</v>
      </c>
      <c r="B19" s="69" t="s">
        <v>80</v>
      </c>
      <c r="C19" s="69" t="s">
        <v>97</v>
      </c>
      <c r="D19" s="69" t="s">
        <v>41</v>
      </c>
      <c r="E19" s="69" t="s">
        <v>82</v>
      </c>
      <c r="F19" s="70" t="s">
        <v>43</v>
      </c>
      <c r="G19" s="69" t="s">
        <v>98</v>
      </c>
      <c r="H19" s="71" t="s">
        <v>99</v>
      </c>
      <c r="I19" s="83" t="s">
        <v>85</v>
      </c>
      <c r="J19" s="83">
        <v>14.1</v>
      </c>
      <c r="K19" s="69">
        <f t="shared" si="8"/>
        <v>846</v>
      </c>
      <c r="L19" s="69">
        <f t="shared" si="9"/>
        <v>846</v>
      </c>
      <c r="M19" s="70">
        <f t="shared" si="10"/>
        <v>846</v>
      </c>
      <c r="N19" s="70"/>
      <c r="O19" s="84"/>
      <c r="P19" s="70"/>
      <c r="Q19" s="69"/>
      <c r="R19" s="70"/>
      <c r="S19" s="70"/>
      <c r="T19" s="70"/>
      <c r="U19" s="84"/>
      <c r="V19" s="88"/>
      <c r="W19" s="88"/>
      <c r="X19" s="88"/>
      <c r="Y19" s="89" t="s">
        <v>553</v>
      </c>
      <c r="Z19" s="89" t="s">
        <v>85</v>
      </c>
      <c r="AA19" s="69">
        <v>14.15</v>
      </c>
      <c r="AB19" s="69">
        <v>995</v>
      </c>
      <c r="AC19" s="88"/>
      <c r="AD19" s="88"/>
      <c r="AE19" s="88"/>
      <c r="AF19" s="69" t="s">
        <v>71</v>
      </c>
      <c r="AG19" s="69" t="s">
        <v>100</v>
      </c>
      <c r="AH19" s="69" t="s">
        <v>87</v>
      </c>
      <c r="AI19" s="69" t="s">
        <v>88</v>
      </c>
      <c r="AJ19" s="88"/>
    </row>
    <row r="20" s="56" customFormat="1" ht="74" hidden="1" customHeight="1" spans="1:36">
      <c r="A20" s="69">
        <v>11</v>
      </c>
      <c r="B20" s="69" t="s">
        <v>80</v>
      </c>
      <c r="C20" s="69" t="s">
        <v>101</v>
      </c>
      <c r="D20" s="69" t="s">
        <v>41</v>
      </c>
      <c r="E20" s="69" t="s">
        <v>82</v>
      </c>
      <c r="F20" s="70" t="s">
        <v>43</v>
      </c>
      <c r="G20" s="69" t="s">
        <v>102</v>
      </c>
      <c r="H20" s="71" t="s">
        <v>103</v>
      </c>
      <c r="I20" s="83" t="s">
        <v>85</v>
      </c>
      <c r="J20" s="83">
        <v>10.76</v>
      </c>
      <c r="K20" s="69">
        <f t="shared" si="8"/>
        <v>645.6</v>
      </c>
      <c r="L20" s="69">
        <f t="shared" si="9"/>
        <v>645.6</v>
      </c>
      <c r="M20" s="70">
        <f t="shared" si="10"/>
        <v>645.6</v>
      </c>
      <c r="N20" s="70"/>
      <c r="O20" s="84"/>
      <c r="P20" s="70"/>
      <c r="Q20" s="69"/>
      <c r="R20" s="70"/>
      <c r="S20" s="70"/>
      <c r="T20" s="70"/>
      <c r="U20" s="84"/>
      <c r="V20" s="88"/>
      <c r="W20" s="88"/>
      <c r="X20" s="88"/>
      <c r="Y20" s="88"/>
      <c r="Z20" s="88"/>
      <c r="AA20" s="70"/>
      <c r="AB20" s="70"/>
      <c r="AC20" s="88"/>
      <c r="AD20" s="88"/>
      <c r="AE20" s="88"/>
      <c r="AF20" s="69" t="s">
        <v>104</v>
      </c>
      <c r="AG20" s="69" t="s">
        <v>105</v>
      </c>
      <c r="AH20" s="69" t="s">
        <v>87</v>
      </c>
      <c r="AI20" s="69" t="s">
        <v>88</v>
      </c>
      <c r="AJ20" s="88"/>
    </row>
    <row r="21" s="56" customFormat="1" ht="74" hidden="1" customHeight="1" spans="1:36">
      <c r="A21" s="69">
        <v>12</v>
      </c>
      <c r="B21" s="69" t="s">
        <v>80</v>
      </c>
      <c r="C21" s="69" t="s">
        <v>106</v>
      </c>
      <c r="D21" s="69" t="s">
        <v>41</v>
      </c>
      <c r="E21" s="69" t="s">
        <v>82</v>
      </c>
      <c r="F21" s="70" t="s">
        <v>43</v>
      </c>
      <c r="G21" s="69" t="s">
        <v>107</v>
      </c>
      <c r="H21" s="71" t="s">
        <v>108</v>
      </c>
      <c r="I21" s="83" t="s">
        <v>85</v>
      </c>
      <c r="J21" s="83">
        <v>6.5</v>
      </c>
      <c r="K21" s="69">
        <f t="shared" si="8"/>
        <v>390</v>
      </c>
      <c r="L21" s="69">
        <f t="shared" si="9"/>
        <v>390</v>
      </c>
      <c r="M21" s="70">
        <f t="shared" si="10"/>
        <v>390</v>
      </c>
      <c r="N21" s="70"/>
      <c r="O21" s="84"/>
      <c r="P21" s="70"/>
      <c r="Q21" s="69"/>
      <c r="R21" s="70"/>
      <c r="S21" s="70"/>
      <c r="T21" s="70"/>
      <c r="U21" s="84"/>
      <c r="V21" s="88"/>
      <c r="W21" s="88"/>
      <c r="X21" s="88"/>
      <c r="Y21" s="89" t="s">
        <v>554</v>
      </c>
      <c r="Z21" s="89" t="s">
        <v>85</v>
      </c>
      <c r="AA21" s="69">
        <v>5</v>
      </c>
      <c r="AB21" s="69">
        <v>350</v>
      </c>
      <c r="AC21" s="88"/>
      <c r="AD21" s="88"/>
      <c r="AE21" s="88"/>
      <c r="AF21" s="69" t="s">
        <v>109</v>
      </c>
      <c r="AG21" s="83" t="s">
        <v>110</v>
      </c>
      <c r="AH21" s="69" t="s">
        <v>87</v>
      </c>
      <c r="AI21" s="90" t="s">
        <v>88</v>
      </c>
      <c r="AJ21" s="88"/>
    </row>
    <row r="22" s="56" customFormat="1" ht="74" hidden="1" customHeight="1" spans="1:36">
      <c r="A22" s="69">
        <v>13</v>
      </c>
      <c r="B22" s="69" t="s">
        <v>80</v>
      </c>
      <c r="C22" s="69" t="s">
        <v>111</v>
      </c>
      <c r="D22" s="69" t="s">
        <v>41</v>
      </c>
      <c r="E22" s="69" t="s">
        <v>82</v>
      </c>
      <c r="F22" s="70" t="s">
        <v>43</v>
      </c>
      <c r="G22" s="69" t="s">
        <v>112</v>
      </c>
      <c r="H22" s="71" t="s">
        <v>113</v>
      </c>
      <c r="I22" s="83" t="s">
        <v>85</v>
      </c>
      <c r="J22" s="83">
        <v>8.5</v>
      </c>
      <c r="K22" s="69">
        <f t="shared" si="8"/>
        <v>510</v>
      </c>
      <c r="L22" s="69">
        <f t="shared" si="9"/>
        <v>510</v>
      </c>
      <c r="M22" s="70">
        <f t="shared" si="10"/>
        <v>510</v>
      </c>
      <c r="N22" s="70"/>
      <c r="O22" s="84"/>
      <c r="P22" s="70"/>
      <c r="Q22" s="69"/>
      <c r="R22" s="70"/>
      <c r="S22" s="70"/>
      <c r="T22" s="70"/>
      <c r="U22" s="84"/>
      <c r="V22" s="88"/>
      <c r="W22" s="88"/>
      <c r="X22" s="88"/>
      <c r="Y22" s="89" t="s">
        <v>555</v>
      </c>
      <c r="Z22" s="89" t="s">
        <v>85</v>
      </c>
      <c r="AA22" s="69">
        <v>6.9</v>
      </c>
      <c r="AB22" s="69">
        <v>510</v>
      </c>
      <c r="AC22" s="88"/>
      <c r="AD22" s="88"/>
      <c r="AE22" s="88"/>
      <c r="AF22" s="69" t="s">
        <v>114</v>
      </c>
      <c r="AG22" s="69" t="s">
        <v>115</v>
      </c>
      <c r="AH22" s="69" t="s">
        <v>87</v>
      </c>
      <c r="AI22" s="69" t="s">
        <v>88</v>
      </c>
      <c r="AJ22" s="88"/>
    </row>
    <row r="23" s="56" customFormat="1" ht="74" hidden="1" customHeight="1" spans="1:36">
      <c r="A23" s="69">
        <v>14</v>
      </c>
      <c r="B23" s="69" t="s">
        <v>80</v>
      </c>
      <c r="C23" s="69" t="s">
        <v>116</v>
      </c>
      <c r="D23" s="69" t="s">
        <v>41</v>
      </c>
      <c r="E23" s="69" t="s">
        <v>82</v>
      </c>
      <c r="F23" s="70" t="s">
        <v>43</v>
      </c>
      <c r="G23" s="69" t="s">
        <v>117</v>
      </c>
      <c r="H23" s="71" t="s">
        <v>118</v>
      </c>
      <c r="I23" s="83" t="s">
        <v>85</v>
      </c>
      <c r="J23" s="83">
        <v>10</v>
      </c>
      <c r="K23" s="69">
        <f t="shared" si="8"/>
        <v>600</v>
      </c>
      <c r="L23" s="69">
        <f t="shared" si="9"/>
        <v>600</v>
      </c>
      <c r="M23" s="70">
        <f t="shared" si="10"/>
        <v>600</v>
      </c>
      <c r="N23" s="70"/>
      <c r="O23" s="84"/>
      <c r="P23" s="70"/>
      <c r="Q23" s="69"/>
      <c r="R23" s="70"/>
      <c r="S23" s="70"/>
      <c r="T23" s="70"/>
      <c r="U23" s="84"/>
      <c r="V23" s="88"/>
      <c r="W23" s="88"/>
      <c r="X23" s="88"/>
      <c r="Y23" s="88"/>
      <c r="Z23" s="88"/>
      <c r="AA23" s="70"/>
      <c r="AB23" s="70"/>
      <c r="AC23" s="88"/>
      <c r="AD23" s="88"/>
      <c r="AE23" s="88"/>
      <c r="AF23" s="69" t="s">
        <v>119</v>
      </c>
      <c r="AG23" s="69" t="s">
        <v>120</v>
      </c>
      <c r="AH23" s="69" t="s">
        <v>87</v>
      </c>
      <c r="AI23" s="86" t="s">
        <v>88</v>
      </c>
      <c r="AJ23" s="88"/>
    </row>
    <row r="24" s="56" customFormat="1" ht="74" hidden="1" customHeight="1" spans="1:36">
      <c r="A24" s="69">
        <v>15</v>
      </c>
      <c r="B24" s="69" t="s">
        <v>80</v>
      </c>
      <c r="C24" s="69" t="s">
        <v>121</v>
      </c>
      <c r="D24" s="69" t="s">
        <v>41</v>
      </c>
      <c r="E24" s="69" t="s">
        <v>82</v>
      </c>
      <c r="F24" s="70" t="s">
        <v>43</v>
      </c>
      <c r="G24" s="69" t="s">
        <v>122</v>
      </c>
      <c r="H24" s="71" t="s">
        <v>123</v>
      </c>
      <c r="I24" s="83" t="s">
        <v>85</v>
      </c>
      <c r="J24" s="83">
        <v>6.5</v>
      </c>
      <c r="K24" s="69">
        <f t="shared" si="8"/>
        <v>390</v>
      </c>
      <c r="L24" s="69">
        <f t="shared" si="9"/>
        <v>390</v>
      </c>
      <c r="M24" s="70">
        <f t="shared" si="10"/>
        <v>390</v>
      </c>
      <c r="N24" s="70"/>
      <c r="O24" s="84"/>
      <c r="P24" s="70"/>
      <c r="Q24" s="69"/>
      <c r="R24" s="70"/>
      <c r="S24" s="70"/>
      <c r="T24" s="70"/>
      <c r="U24" s="84"/>
      <c r="V24" s="88"/>
      <c r="W24" s="88"/>
      <c r="X24" s="88"/>
      <c r="Y24" s="88"/>
      <c r="Z24" s="88"/>
      <c r="AA24" s="70"/>
      <c r="AB24" s="70"/>
      <c r="AC24" s="88"/>
      <c r="AD24" s="88"/>
      <c r="AE24" s="88"/>
      <c r="AF24" s="69" t="s">
        <v>124</v>
      </c>
      <c r="AG24" s="69" t="s">
        <v>125</v>
      </c>
      <c r="AH24" s="69" t="s">
        <v>87</v>
      </c>
      <c r="AI24" s="86" t="s">
        <v>88</v>
      </c>
      <c r="AJ24" s="88"/>
    </row>
    <row r="25" s="56" customFormat="1" ht="74" hidden="1" customHeight="1" spans="1:36">
      <c r="A25" s="69">
        <v>16</v>
      </c>
      <c r="B25" s="69" t="s">
        <v>80</v>
      </c>
      <c r="C25" s="69" t="s">
        <v>126</v>
      </c>
      <c r="D25" s="69" t="s">
        <v>41</v>
      </c>
      <c r="E25" s="69" t="s">
        <v>82</v>
      </c>
      <c r="F25" s="70" t="s">
        <v>43</v>
      </c>
      <c r="G25" s="69" t="s">
        <v>127</v>
      </c>
      <c r="H25" s="71" t="s">
        <v>128</v>
      </c>
      <c r="I25" s="83" t="s">
        <v>85</v>
      </c>
      <c r="J25" s="83">
        <v>10</v>
      </c>
      <c r="K25" s="69">
        <f t="shared" si="8"/>
        <v>600</v>
      </c>
      <c r="L25" s="69">
        <f t="shared" si="9"/>
        <v>600</v>
      </c>
      <c r="M25" s="70">
        <f t="shared" si="10"/>
        <v>600</v>
      </c>
      <c r="N25" s="70"/>
      <c r="O25" s="84"/>
      <c r="P25" s="70"/>
      <c r="Q25" s="69"/>
      <c r="R25" s="70"/>
      <c r="S25" s="70"/>
      <c r="T25" s="70"/>
      <c r="U25" s="84"/>
      <c r="V25" s="88"/>
      <c r="W25" s="88"/>
      <c r="X25" s="88"/>
      <c r="Y25" s="88"/>
      <c r="Z25" s="88"/>
      <c r="AA25" s="70"/>
      <c r="AB25" s="70"/>
      <c r="AC25" s="88"/>
      <c r="AD25" s="88"/>
      <c r="AE25" s="88"/>
      <c r="AF25" s="69" t="s">
        <v>129</v>
      </c>
      <c r="AG25" s="69" t="s">
        <v>130</v>
      </c>
      <c r="AH25" s="69" t="s">
        <v>87</v>
      </c>
      <c r="AI25" s="69" t="s">
        <v>88</v>
      </c>
      <c r="AJ25" s="88"/>
    </row>
    <row r="26" s="56" customFormat="1" ht="74" hidden="1" customHeight="1" spans="1:36">
      <c r="A26" s="69">
        <v>17</v>
      </c>
      <c r="B26" s="69" t="s">
        <v>80</v>
      </c>
      <c r="C26" s="69" t="s">
        <v>131</v>
      </c>
      <c r="D26" s="69" t="s">
        <v>41</v>
      </c>
      <c r="E26" s="69" t="s">
        <v>82</v>
      </c>
      <c r="F26" s="70" t="s">
        <v>43</v>
      </c>
      <c r="G26" s="69" t="s">
        <v>66</v>
      </c>
      <c r="H26" s="71" t="s">
        <v>132</v>
      </c>
      <c r="I26" s="83" t="s">
        <v>85</v>
      </c>
      <c r="J26" s="83">
        <v>15</v>
      </c>
      <c r="K26" s="69">
        <f t="shared" si="8"/>
        <v>900</v>
      </c>
      <c r="L26" s="69">
        <f t="shared" si="9"/>
        <v>900</v>
      </c>
      <c r="M26" s="70">
        <f t="shared" si="10"/>
        <v>900</v>
      </c>
      <c r="N26" s="70"/>
      <c r="O26" s="84"/>
      <c r="P26" s="70"/>
      <c r="Q26" s="69"/>
      <c r="R26" s="70"/>
      <c r="S26" s="70"/>
      <c r="T26" s="70"/>
      <c r="U26" s="84"/>
      <c r="V26" s="88"/>
      <c r="W26" s="88"/>
      <c r="X26" s="88"/>
      <c r="Y26" s="88"/>
      <c r="Z26" s="88"/>
      <c r="AA26" s="70"/>
      <c r="AB26" s="70"/>
      <c r="AC26" s="88"/>
      <c r="AD26" s="88"/>
      <c r="AE26" s="88"/>
      <c r="AF26" s="69" t="s">
        <v>66</v>
      </c>
      <c r="AG26" s="69" t="s">
        <v>67</v>
      </c>
      <c r="AH26" s="69" t="s">
        <v>87</v>
      </c>
      <c r="AI26" s="69" t="s">
        <v>88</v>
      </c>
      <c r="AJ26" s="88"/>
    </row>
    <row r="27" s="56" customFormat="1" ht="74" hidden="1" customHeight="1" spans="1:36">
      <c r="A27" s="69">
        <v>18</v>
      </c>
      <c r="B27" s="69" t="s">
        <v>80</v>
      </c>
      <c r="C27" s="69" t="s">
        <v>133</v>
      </c>
      <c r="D27" s="69" t="s">
        <v>41</v>
      </c>
      <c r="E27" s="69" t="s">
        <v>82</v>
      </c>
      <c r="F27" s="70" t="s">
        <v>43</v>
      </c>
      <c r="G27" s="69" t="s">
        <v>134</v>
      </c>
      <c r="H27" s="71" t="s">
        <v>135</v>
      </c>
      <c r="I27" s="83" t="s">
        <v>85</v>
      </c>
      <c r="J27" s="83">
        <v>11</v>
      </c>
      <c r="K27" s="69">
        <f t="shared" si="8"/>
        <v>660</v>
      </c>
      <c r="L27" s="69">
        <f t="shared" si="9"/>
        <v>660</v>
      </c>
      <c r="M27" s="70">
        <f t="shared" si="10"/>
        <v>660</v>
      </c>
      <c r="N27" s="70"/>
      <c r="O27" s="84"/>
      <c r="P27" s="70"/>
      <c r="Q27" s="69"/>
      <c r="R27" s="70"/>
      <c r="S27" s="70"/>
      <c r="T27" s="70"/>
      <c r="U27" s="84"/>
      <c r="V27" s="88"/>
      <c r="W27" s="88"/>
      <c r="X27" s="88"/>
      <c r="Y27" s="89" t="s">
        <v>556</v>
      </c>
      <c r="Z27" s="89" t="s">
        <v>85</v>
      </c>
      <c r="AA27" s="69">
        <v>11</v>
      </c>
      <c r="AB27" s="69">
        <v>770</v>
      </c>
      <c r="AC27" s="88"/>
      <c r="AD27" s="88"/>
      <c r="AE27" s="88"/>
      <c r="AF27" s="69" t="s">
        <v>136</v>
      </c>
      <c r="AG27" s="69" t="s">
        <v>137</v>
      </c>
      <c r="AH27" s="69" t="s">
        <v>87</v>
      </c>
      <c r="AI27" s="86" t="s">
        <v>88</v>
      </c>
      <c r="AJ27" s="88"/>
    </row>
    <row r="28" s="56" customFormat="1" ht="74" hidden="1" customHeight="1" spans="1:36">
      <c r="A28" s="69">
        <v>19</v>
      </c>
      <c r="B28" s="69" t="s">
        <v>80</v>
      </c>
      <c r="C28" s="69" t="s">
        <v>138</v>
      </c>
      <c r="D28" s="69" t="s">
        <v>41</v>
      </c>
      <c r="E28" s="69" t="s">
        <v>82</v>
      </c>
      <c r="F28" s="70" t="s">
        <v>43</v>
      </c>
      <c r="G28" s="69" t="s">
        <v>139</v>
      </c>
      <c r="H28" s="71" t="s">
        <v>140</v>
      </c>
      <c r="I28" s="83" t="s">
        <v>85</v>
      </c>
      <c r="J28" s="83">
        <v>10</v>
      </c>
      <c r="K28" s="69">
        <f t="shared" si="8"/>
        <v>600</v>
      </c>
      <c r="L28" s="69">
        <f t="shared" si="9"/>
        <v>600</v>
      </c>
      <c r="M28" s="70">
        <f t="shared" si="10"/>
        <v>600</v>
      </c>
      <c r="N28" s="70"/>
      <c r="O28" s="84"/>
      <c r="P28" s="70"/>
      <c r="Q28" s="69"/>
      <c r="R28" s="70"/>
      <c r="S28" s="70"/>
      <c r="T28" s="70"/>
      <c r="U28" s="84"/>
      <c r="V28" s="88"/>
      <c r="W28" s="88"/>
      <c r="X28" s="88"/>
      <c r="Y28" s="88"/>
      <c r="Z28" s="88"/>
      <c r="AA28" s="70"/>
      <c r="AB28" s="70"/>
      <c r="AC28" s="88"/>
      <c r="AD28" s="88"/>
      <c r="AE28" s="88"/>
      <c r="AF28" s="69" t="s">
        <v>47</v>
      </c>
      <c r="AG28" s="69" t="s">
        <v>48</v>
      </c>
      <c r="AH28" s="69" t="s">
        <v>87</v>
      </c>
      <c r="AI28" s="86" t="s">
        <v>88</v>
      </c>
      <c r="AJ28" s="88"/>
    </row>
    <row r="29" s="56" customFormat="1" ht="74" hidden="1" customHeight="1" spans="1:36">
      <c r="A29" s="69">
        <v>20</v>
      </c>
      <c r="B29" s="69" t="s">
        <v>80</v>
      </c>
      <c r="C29" s="69" t="s">
        <v>141</v>
      </c>
      <c r="D29" s="69" t="s">
        <v>41</v>
      </c>
      <c r="E29" s="69" t="s">
        <v>82</v>
      </c>
      <c r="F29" s="70" t="s">
        <v>43</v>
      </c>
      <c r="G29" s="69" t="s">
        <v>142</v>
      </c>
      <c r="H29" s="71" t="s">
        <v>143</v>
      </c>
      <c r="I29" s="83" t="s">
        <v>85</v>
      </c>
      <c r="J29" s="83">
        <v>11.2</v>
      </c>
      <c r="K29" s="69">
        <f t="shared" si="8"/>
        <v>672</v>
      </c>
      <c r="L29" s="69">
        <f t="shared" si="9"/>
        <v>672</v>
      </c>
      <c r="M29" s="70">
        <f t="shared" si="10"/>
        <v>672</v>
      </c>
      <c r="N29" s="70"/>
      <c r="O29" s="84"/>
      <c r="P29" s="70"/>
      <c r="Q29" s="69"/>
      <c r="R29" s="70"/>
      <c r="S29" s="70"/>
      <c r="T29" s="70"/>
      <c r="U29" s="84"/>
      <c r="V29" s="88"/>
      <c r="W29" s="88"/>
      <c r="X29" s="88"/>
      <c r="Y29" s="88"/>
      <c r="Z29" s="88"/>
      <c r="AA29" s="70"/>
      <c r="AB29" s="70"/>
      <c r="AC29" s="88"/>
      <c r="AD29" s="88"/>
      <c r="AE29" s="88"/>
      <c r="AF29" s="69" t="s">
        <v>144</v>
      </c>
      <c r="AG29" s="69" t="s">
        <v>145</v>
      </c>
      <c r="AH29" s="69" t="s">
        <v>87</v>
      </c>
      <c r="AI29" s="69" t="s">
        <v>88</v>
      </c>
      <c r="AJ29" s="88"/>
    </row>
    <row r="30" s="56" customFormat="1" ht="74" hidden="1" customHeight="1" spans="1:36">
      <c r="A30" s="69">
        <v>21</v>
      </c>
      <c r="B30" s="69" t="s">
        <v>80</v>
      </c>
      <c r="C30" s="69" t="s">
        <v>146</v>
      </c>
      <c r="D30" s="69" t="s">
        <v>41</v>
      </c>
      <c r="E30" s="69" t="s">
        <v>82</v>
      </c>
      <c r="F30" s="70" t="s">
        <v>43</v>
      </c>
      <c r="G30" s="69" t="s">
        <v>147</v>
      </c>
      <c r="H30" s="71" t="s">
        <v>148</v>
      </c>
      <c r="I30" s="83" t="s">
        <v>85</v>
      </c>
      <c r="J30" s="83">
        <v>9.3</v>
      </c>
      <c r="K30" s="69">
        <f t="shared" si="8"/>
        <v>558</v>
      </c>
      <c r="L30" s="69">
        <f t="shared" si="9"/>
        <v>558</v>
      </c>
      <c r="M30" s="70">
        <f t="shared" si="10"/>
        <v>558</v>
      </c>
      <c r="N30" s="70"/>
      <c r="O30" s="84"/>
      <c r="P30" s="70"/>
      <c r="Q30" s="69"/>
      <c r="R30" s="70"/>
      <c r="S30" s="70"/>
      <c r="T30" s="70"/>
      <c r="U30" s="84"/>
      <c r="V30" s="88"/>
      <c r="W30" s="88"/>
      <c r="X30" s="88"/>
      <c r="Y30" s="89" t="s">
        <v>557</v>
      </c>
      <c r="Z30" s="89" t="s">
        <v>85</v>
      </c>
      <c r="AA30" s="69">
        <v>9.71</v>
      </c>
      <c r="AB30" s="69">
        <v>665</v>
      </c>
      <c r="AC30" s="88"/>
      <c r="AD30" s="88"/>
      <c r="AE30" s="88"/>
      <c r="AF30" s="69" t="s">
        <v>76</v>
      </c>
      <c r="AG30" s="69" t="s">
        <v>77</v>
      </c>
      <c r="AH30" s="69" t="s">
        <v>87</v>
      </c>
      <c r="AI30" s="86" t="s">
        <v>88</v>
      </c>
      <c r="AJ30" s="88"/>
    </row>
    <row r="31" s="56" customFormat="1" ht="74" hidden="1" customHeight="1" spans="1:36">
      <c r="A31" s="69">
        <v>22</v>
      </c>
      <c r="B31" s="69" t="s">
        <v>80</v>
      </c>
      <c r="C31" s="69" t="s">
        <v>149</v>
      </c>
      <c r="D31" s="69" t="s">
        <v>41</v>
      </c>
      <c r="E31" s="69" t="s">
        <v>82</v>
      </c>
      <c r="F31" s="70" t="s">
        <v>43</v>
      </c>
      <c r="G31" s="69" t="s">
        <v>150</v>
      </c>
      <c r="H31" s="71" t="s">
        <v>151</v>
      </c>
      <c r="I31" s="83" t="s">
        <v>85</v>
      </c>
      <c r="J31" s="83">
        <v>10</v>
      </c>
      <c r="K31" s="69">
        <f t="shared" si="8"/>
        <v>600</v>
      </c>
      <c r="L31" s="69">
        <f t="shared" si="9"/>
        <v>600</v>
      </c>
      <c r="M31" s="70">
        <f t="shared" si="10"/>
        <v>600</v>
      </c>
      <c r="N31" s="70"/>
      <c r="O31" s="84"/>
      <c r="P31" s="70"/>
      <c r="Q31" s="69"/>
      <c r="R31" s="70"/>
      <c r="S31" s="70"/>
      <c r="T31" s="70"/>
      <c r="U31" s="84"/>
      <c r="V31" s="88"/>
      <c r="W31" s="88"/>
      <c r="X31" s="88"/>
      <c r="Y31" s="88"/>
      <c r="Z31" s="88"/>
      <c r="AA31" s="70"/>
      <c r="AB31" s="70"/>
      <c r="AC31" s="88"/>
      <c r="AD31" s="88"/>
      <c r="AE31" s="88"/>
      <c r="AF31" s="69" t="s">
        <v>152</v>
      </c>
      <c r="AG31" s="69" t="s">
        <v>153</v>
      </c>
      <c r="AH31" s="69" t="s">
        <v>87</v>
      </c>
      <c r="AI31" s="69" t="s">
        <v>88</v>
      </c>
      <c r="AJ31" s="88"/>
    </row>
    <row r="32" s="56" customFormat="1" ht="74" hidden="1" customHeight="1" spans="1:36">
      <c r="A32" s="69">
        <v>23</v>
      </c>
      <c r="B32" s="69" t="s">
        <v>80</v>
      </c>
      <c r="C32" s="69" t="s">
        <v>154</v>
      </c>
      <c r="D32" s="69" t="s">
        <v>41</v>
      </c>
      <c r="E32" s="69" t="s">
        <v>82</v>
      </c>
      <c r="F32" s="70" t="s">
        <v>43</v>
      </c>
      <c r="G32" s="69" t="s">
        <v>155</v>
      </c>
      <c r="H32" s="71" t="s">
        <v>156</v>
      </c>
      <c r="I32" s="83" t="s">
        <v>85</v>
      </c>
      <c r="J32" s="83">
        <v>6.5</v>
      </c>
      <c r="K32" s="69">
        <f t="shared" si="8"/>
        <v>390</v>
      </c>
      <c r="L32" s="69">
        <f t="shared" si="9"/>
        <v>390</v>
      </c>
      <c r="M32" s="70">
        <f t="shared" si="10"/>
        <v>390</v>
      </c>
      <c r="N32" s="70"/>
      <c r="O32" s="84"/>
      <c r="P32" s="70"/>
      <c r="Q32" s="69"/>
      <c r="R32" s="70"/>
      <c r="S32" s="70"/>
      <c r="T32" s="70"/>
      <c r="U32" s="84"/>
      <c r="V32" s="88"/>
      <c r="W32" s="88"/>
      <c r="X32" s="88"/>
      <c r="Y32" s="89" t="s">
        <v>558</v>
      </c>
      <c r="Z32" s="89" t="s">
        <v>85</v>
      </c>
      <c r="AA32" s="69">
        <v>6.5</v>
      </c>
      <c r="AB32" s="69">
        <v>385</v>
      </c>
      <c r="AC32" s="88"/>
      <c r="AD32" s="88"/>
      <c r="AE32" s="88"/>
      <c r="AF32" s="69" t="s">
        <v>157</v>
      </c>
      <c r="AG32" s="69" t="s">
        <v>158</v>
      </c>
      <c r="AH32" s="69" t="s">
        <v>87</v>
      </c>
      <c r="AI32" s="69" t="s">
        <v>88</v>
      </c>
      <c r="AJ32" s="88"/>
    </row>
    <row r="33" s="56" customFormat="1" ht="94" hidden="1" customHeight="1" spans="1:36">
      <c r="A33" s="69">
        <v>24</v>
      </c>
      <c r="B33" s="69" t="s">
        <v>80</v>
      </c>
      <c r="C33" s="69" t="s">
        <v>159</v>
      </c>
      <c r="D33" s="69" t="s">
        <v>41</v>
      </c>
      <c r="E33" s="69" t="s">
        <v>82</v>
      </c>
      <c r="F33" s="70" t="s">
        <v>43</v>
      </c>
      <c r="G33" s="69" t="s">
        <v>160</v>
      </c>
      <c r="H33" s="71" t="s">
        <v>161</v>
      </c>
      <c r="I33" s="83" t="s">
        <v>85</v>
      </c>
      <c r="J33" s="83">
        <v>8</v>
      </c>
      <c r="K33" s="69">
        <f t="shared" si="8"/>
        <v>480</v>
      </c>
      <c r="L33" s="69">
        <f t="shared" si="9"/>
        <v>480</v>
      </c>
      <c r="M33" s="70">
        <v>480</v>
      </c>
      <c r="N33" s="70"/>
      <c r="O33" s="84"/>
      <c r="P33" s="70"/>
      <c r="Q33" s="69"/>
      <c r="R33" s="70"/>
      <c r="S33" s="70"/>
      <c r="T33" s="70"/>
      <c r="U33" s="84"/>
      <c r="V33" s="88"/>
      <c r="W33" s="88"/>
      <c r="X33" s="88"/>
      <c r="Y33" s="89" t="s">
        <v>559</v>
      </c>
      <c r="Z33" s="89" t="s">
        <v>85</v>
      </c>
      <c r="AA33" s="69">
        <v>14</v>
      </c>
      <c r="AB33" s="69">
        <v>1000</v>
      </c>
      <c r="AC33" s="88"/>
      <c r="AD33" s="88"/>
      <c r="AE33" s="88"/>
      <c r="AF33" s="69" t="s">
        <v>55</v>
      </c>
      <c r="AG33" s="69" t="s">
        <v>56</v>
      </c>
      <c r="AH33" s="69" t="s">
        <v>87</v>
      </c>
      <c r="AI33" s="69" t="s">
        <v>88</v>
      </c>
      <c r="AJ33" s="88"/>
    </row>
    <row r="34" s="56" customFormat="1" ht="74" hidden="1" customHeight="1" spans="1:36">
      <c r="A34" s="69">
        <v>25</v>
      </c>
      <c r="B34" s="69" t="s">
        <v>80</v>
      </c>
      <c r="C34" s="69" t="s">
        <v>162</v>
      </c>
      <c r="D34" s="69" t="s">
        <v>41</v>
      </c>
      <c r="E34" s="69" t="s">
        <v>82</v>
      </c>
      <c r="F34" s="70" t="s">
        <v>43</v>
      </c>
      <c r="G34" s="69" t="s">
        <v>163</v>
      </c>
      <c r="H34" s="71" t="s">
        <v>164</v>
      </c>
      <c r="I34" s="83" t="s">
        <v>85</v>
      </c>
      <c r="J34" s="83">
        <v>15</v>
      </c>
      <c r="K34" s="69">
        <f t="shared" si="8"/>
        <v>900</v>
      </c>
      <c r="L34" s="69">
        <f t="shared" si="9"/>
        <v>900</v>
      </c>
      <c r="M34" s="70">
        <f>J34*60</f>
        <v>900</v>
      </c>
      <c r="N34" s="70"/>
      <c r="O34" s="84"/>
      <c r="P34" s="70"/>
      <c r="Q34" s="69"/>
      <c r="R34" s="70"/>
      <c r="S34" s="70"/>
      <c r="T34" s="70"/>
      <c r="U34" s="84"/>
      <c r="V34" s="88"/>
      <c r="W34" s="88"/>
      <c r="X34" s="88"/>
      <c r="Y34" s="89" t="s">
        <v>560</v>
      </c>
      <c r="Z34" s="89" t="s">
        <v>85</v>
      </c>
      <c r="AA34" s="69">
        <v>7</v>
      </c>
      <c r="AB34" s="69">
        <v>490</v>
      </c>
      <c r="AC34" s="88"/>
      <c r="AD34" s="88"/>
      <c r="AE34" s="88"/>
      <c r="AF34" s="69" t="s">
        <v>165</v>
      </c>
      <c r="AG34" s="69" t="s">
        <v>166</v>
      </c>
      <c r="AH34" s="69" t="s">
        <v>87</v>
      </c>
      <c r="AI34" s="69" t="s">
        <v>88</v>
      </c>
      <c r="AJ34" s="88"/>
    </row>
    <row r="35" s="56" customFormat="1" ht="74" hidden="1" customHeight="1" spans="1:36">
      <c r="A35" s="69">
        <v>26</v>
      </c>
      <c r="B35" s="69" t="s">
        <v>80</v>
      </c>
      <c r="C35" s="69" t="s">
        <v>167</v>
      </c>
      <c r="D35" s="69" t="s">
        <v>41</v>
      </c>
      <c r="E35" s="69" t="s">
        <v>82</v>
      </c>
      <c r="F35" s="70" t="s">
        <v>43</v>
      </c>
      <c r="G35" s="69" t="s">
        <v>168</v>
      </c>
      <c r="H35" s="71" t="s">
        <v>169</v>
      </c>
      <c r="I35" s="83" t="s">
        <v>85</v>
      </c>
      <c r="J35" s="83">
        <v>12</v>
      </c>
      <c r="K35" s="69">
        <f t="shared" si="8"/>
        <v>720</v>
      </c>
      <c r="L35" s="69">
        <f t="shared" si="9"/>
        <v>720</v>
      </c>
      <c r="M35" s="70">
        <f>J35*60</f>
        <v>720</v>
      </c>
      <c r="N35" s="70"/>
      <c r="O35" s="84"/>
      <c r="P35" s="70"/>
      <c r="Q35" s="69"/>
      <c r="R35" s="70"/>
      <c r="S35" s="70"/>
      <c r="T35" s="70"/>
      <c r="U35" s="84"/>
      <c r="V35" s="88"/>
      <c r="W35" s="88"/>
      <c r="X35" s="88"/>
      <c r="Y35" s="89" t="s">
        <v>561</v>
      </c>
      <c r="Z35" s="89" t="s">
        <v>85</v>
      </c>
      <c r="AA35" s="69">
        <v>12.7</v>
      </c>
      <c r="AB35" s="69">
        <v>900</v>
      </c>
      <c r="AC35" s="88"/>
      <c r="AD35" s="88"/>
      <c r="AE35" s="88"/>
      <c r="AF35" s="69" t="s">
        <v>170</v>
      </c>
      <c r="AG35" s="69" t="s">
        <v>100</v>
      </c>
      <c r="AH35" s="69" t="s">
        <v>87</v>
      </c>
      <c r="AI35" s="69" t="s">
        <v>88</v>
      </c>
      <c r="AJ35" s="88"/>
    </row>
    <row r="36" s="55" customFormat="1" ht="45" hidden="1" customHeight="1" spans="1:36">
      <c r="A36" s="65" t="s">
        <v>171</v>
      </c>
      <c r="B36" s="65"/>
      <c r="C36" s="65" t="s">
        <v>172</v>
      </c>
      <c r="D36" s="65"/>
      <c r="E36" s="65"/>
      <c r="F36" s="65"/>
      <c r="G36" s="65"/>
      <c r="H36" s="66" t="s">
        <v>173</v>
      </c>
      <c r="I36" s="65"/>
      <c r="J36" s="65">
        <f t="shared" ref="J36:U36" si="11">SUM(J37:J51)</f>
        <v>17511.81</v>
      </c>
      <c r="K36" s="65">
        <f t="shared" si="11"/>
        <v>1409.1757</v>
      </c>
      <c r="L36" s="65">
        <f t="shared" si="11"/>
        <v>1409.1757</v>
      </c>
      <c r="M36" s="65">
        <f t="shared" si="11"/>
        <v>1409.1757</v>
      </c>
      <c r="N36" s="65">
        <f t="shared" si="11"/>
        <v>0</v>
      </c>
      <c r="O36" s="65">
        <f t="shared" si="11"/>
        <v>0</v>
      </c>
      <c r="P36" s="65">
        <f t="shared" si="11"/>
        <v>0</v>
      </c>
      <c r="Q36" s="65">
        <f t="shared" si="11"/>
        <v>0</v>
      </c>
      <c r="R36" s="65">
        <f t="shared" si="11"/>
        <v>0</v>
      </c>
      <c r="S36" s="65">
        <f t="shared" si="11"/>
        <v>0</v>
      </c>
      <c r="T36" s="65">
        <f t="shared" si="11"/>
        <v>0</v>
      </c>
      <c r="U36" s="65">
        <f t="shared" si="11"/>
        <v>0</v>
      </c>
      <c r="V36" s="103"/>
      <c r="W36" s="71"/>
      <c r="X36" s="69"/>
      <c r="Y36" s="69"/>
      <c r="Z36" s="69"/>
      <c r="AA36" s="69"/>
      <c r="AB36" s="69"/>
      <c r="AC36" s="69"/>
      <c r="AD36" s="69"/>
      <c r="AE36" s="69"/>
      <c r="AF36" s="65"/>
      <c r="AG36" s="65"/>
      <c r="AH36" s="65"/>
      <c r="AI36" s="65"/>
      <c r="AJ36" s="65"/>
    </row>
    <row r="37" s="57" customFormat="1" ht="70" hidden="1" customHeight="1" spans="1:36">
      <c r="A37" s="69">
        <v>27</v>
      </c>
      <c r="B37" s="69" t="s">
        <v>174</v>
      </c>
      <c r="C37" s="69" t="s">
        <v>175</v>
      </c>
      <c r="D37" s="69" t="s">
        <v>41</v>
      </c>
      <c r="E37" s="69" t="s">
        <v>42</v>
      </c>
      <c r="F37" s="69" t="s">
        <v>43</v>
      </c>
      <c r="G37" s="69" t="s">
        <v>76</v>
      </c>
      <c r="H37" s="71" t="s">
        <v>176</v>
      </c>
      <c r="I37" s="69" t="s">
        <v>177</v>
      </c>
      <c r="J37" s="86">
        <v>750</v>
      </c>
      <c r="K37" s="69">
        <f t="shared" ref="K37:K51" si="12">SUM(L37,S37,T37,U37)</f>
        <v>56.25</v>
      </c>
      <c r="L37" s="69">
        <f t="shared" ref="L37:L51" si="13">SUM(M37:R37)</f>
        <v>56.25</v>
      </c>
      <c r="M37" s="87">
        <v>56.25</v>
      </c>
      <c r="N37" s="87"/>
      <c r="O37" s="84"/>
      <c r="P37" s="69"/>
      <c r="Q37" s="69"/>
      <c r="R37" s="69"/>
      <c r="S37" s="69"/>
      <c r="T37" s="69"/>
      <c r="U37" s="84"/>
      <c r="V37" s="69"/>
      <c r="W37" s="69"/>
      <c r="X37" s="69"/>
      <c r="Y37" s="69"/>
      <c r="Z37" s="69"/>
      <c r="AA37" s="69"/>
      <c r="AB37" s="69"/>
      <c r="AC37" s="69"/>
      <c r="AD37" s="69"/>
      <c r="AE37" s="69"/>
      <c r="AF37" s="69" t="s">
        <v>76</v>
      </c>
      <c r="AG37" s="69" t="s">
        <v>77</v>
      </c>
      <c r="AH37" s="69" t="s">
        <v>178</v>
      </c>
      <c r="AI37" s="69" t="s">
        <v>179</v>
      </c>
      <c r="AJ37" s="69"/>
    </row>
    <row r="38" s="57" customFormat="1" ht="86" hidden="1" customHeight="1" spans="1:36">
      <c r="A38" s="69">
        <v>28</v>
      </c>
      <c r="B38" s="69" t="s">
        <v>174</v>
      </c>
      <c r="C38" s="69" t="s">
        <v>180</v>
      </c>
      <c r="D38" s="69" t="s">
        <v>41</v>
      </c>
      <c r="E38" s="69" t="s">
        <v>42</v>
      </c>
      <c r="F38" s="69" t="s">
        <v>43</v>
      </c>
      <c r="G38" s="69" t="s">
        <v>181</v>
      </c>
      <c r="H38" s="71" t="s">
        <v>182</v>
      </c>
      <c r="I38" s="69" t="s">
        <v>177</v>
      </c>
      <c r="J38" s="86">
        <v>3400</v>
      </c>
      <c r="K38" s="69">
        <f t="shared" si="12"/>
        <v>255</v>
      </c>
      <c r="L38" s="69">
        <f t="shared" si="13"/>
        <v>255</v>
      </c>
      <c r="M38" s="87">
        <v>255</v>
      </c>
      <c r="N38" s="87"/>
      <c r="O38" s="84"/>
      <c r="P38" s="69"/>
      <c r="Q38" s="69"/>
      <c r="R38" s="69"/>
      <c r="S38" s="69"/>
      <c r="T38" s="69"/>
      <c r="U38" s="84"/>
      <c r="V38" s="69"/>
      <c r="W38" s="69"/>
      <c r="X38" s="69"/>
      <c r="Y38" s="69"/>
      <c r="Z38" s="69"/>
      <c r="AA38" s="69"/>
      <c r="AB38" s="69"/>
      <c r="AC38" s="69"/>
      <c r="AD38" s="69"/>
      <c r="AE38" s="69"/>
      <c r="AF38" s="69" t="s">
        <v>119</v>
      </c>
      <c r="AG38" s="69" t="s">
        <v>120</v>
      </c>
      <c r="AH38" s="69" t="s">
        <v>178</v>
      </c>
      <c r="AI38" s="69" t="s">
        <v>179</v>
      </c>
      <c r="AJ38" s="69"/>
    </row>
    <row r="39" s="57" customFormat="1" ht="135" hidden="1" customHeight="1" spans="1:36">
      <c r="A39" s="69">
        <v>29</v>
      </c>
      <c r="B39" s="69" t="s">
        <v>174</v>
      </c>
      <c r="C39" s="69" t="s">
        <v>183</v>
      </c>
      <c r="D39" s="78" t="s">
        <v>41</v>
      </c>
      <c r="E39" s="69" t="s">
        <v>42</v>
      </c>
      <c r="F39" s="69" t="s">
        <v>43</v>
      </c>
      <c r="G39" s="69" t="s">
        <v>184</v>
      </c>
      <c r="H39" s="71" t="s">
        <v>185</v>
      </c>
      <c r="I39" s="69" t="s">
        <v>177</v>
      </c>
      <c r="J39" s="69">
        <v>370</v>
      </c>
      <c r="K39" s="69">
        <f t="shared" si="12"/>
        <v>71.04</v>
      </c>
      <c r="L39" s="69">
        <f t="shared" si="13"/>
        <v>71.04</v>
      </c>
      <c r="M39" s="69">
        <v>71.04</v>
      </c>
      <c r="N39" s="87"/>
      <c r="O39" s="84"/>
      <c r="P39" s="69"/>
      <c r="Q39" s="69"/>
      <c r="R39" s="69"/>
      <c r="S39" s="69"/>
      <c r="T39" s="69"/>
      <c r="U39" s="84"/>
      <c r="V39" s="69"/>
      <c r="W39" s="69"/>
      <c r="X39" s="69"/>
      <c r="Y39" s="69"/>
      <c r="Z39" s="69"/>
      <c r="AA39" s="69"/>
      <c r="AB39" s="69"/>
      <c r="AC39" s="69"/>
      <c r="AD39" s="69"/>
      <c r="AE39" s="69"/>
      <c r="AF39" s="69" t="s">
        <v>119</v>
      </c>
      <c r="AG39" s="69" t="s">
        <v>120</v>
      </c>
      <c r="AH39" s="69" t="s">
        <v>178</v>
      </c>
      <c r="AI39" s="69" t="s">
        <v>179</v>
      </c>
      <c r="AJ39" s="69"/>
    </row>
    <row r="40" s="57" customFormat="1" ht="76" hidden="1" customHeight="1" spans="1:36">
      <c r="A40" s="69">
        <v>30</v>
      </c>
      <c r="B40" s="69" t="s">
        <v>174</v>
      </c>
      <c r="C40" s="69" t="s">
        <v>186</v>
      </c>
      <c r="D40" s="69" t="s">
        <v>41</v>
      </c>
      <c r="E40" s="69" t="s">
        <v>42</v>
      </c>
      <c r="F40" s="69" t="s">
        <v>43</v>
      </c>
      <c r="G40" s="69" t="s">
        <v>157</v>
      </c>
      <c r="H40" s="71" t="s">
        <v>187</v>
      </c>
      <c r="I40" s="69" t="s">
        <v>177</v>
      </c>
      <c r="J40" s="86">
        <v>300</v>
      </c>
      <c r="K40" s="69">
        <f t="shared" si="12"/>
        <v>22.5</v>
      </c>
      <c r="L40" s="69">
        <f t="shared" si="13"/>
        <v>22.5</v>
      </c>
      <c r="M40" s="87">
        <v>22.5</v>
      </c>
      <c r="N40" s="87"/>
      <c r="O40" s="84"/>
      <c r="P40" s="69"/>
      <c r="Q40" s="69"/>
      <c r="R40" s="69"/>
      <c r="S40" s="69"/>
      <c r="T40" s="69"/>
      <c r="U40" s="84"/>
      <c r="V40" s="69"/>
      <c r="W40" s="69"/>
      <c r="X40" s="69"/>
      <c r="Y40" s="69"/>
      <c r="Z40" s="69"/>
      <c r="AA40" s="69"/>
      <c r="AB40" s="69"/>
      <c r="AC40" s="69"/>
      <c r="AD40" s="69"/>
      <c r="AE40" s="69"/>
      <c r="AF40" s="69" t="s">
        <v>157</v>
      </c>
      <c r="AG40" s="69" t="s">
        <v>158</v>
      </c>
      <c r="AH40" s="69" t="s">
        <v>178</v>
      </c>
      <c r="AI40" s="69" t="s">
        <v>179</v>
      </c>
      <c r="AJ40" s="69"/>
    </row>
    <row r="41" s="57" customFormat="1" ht="90" hidden="1" customHeight="1" spans="1:36">
      <c r="A41" s="69">
        <v>31</v>
      </c>
      <c r="B41" s="69" t="s">
        <v>174</v>
      </c>
      <c r="C41" s="69" t="s">
        <v>188</v>
      </c>
      <c r="D41" s="69" t="s">
        <v>41</v>
      </c>
      <c r="E41" s="69" t="s">
        <v>42</v>
      </c>
      <c r="F41" s="69" t="s">
        <v>43</v>
      </c>
      <c r="G41" s="69" t="s">
        <v>189</v>
      </c>
      <c r="H41" s="71" t="s">
        <v>190</v>
      </c>
      <c r="I41" s="69" t="s">
        <v>177</v>
      </c>
      <c r="J41" s="86">
        <v>3451.81</v>
      </c>
      <c r="K41" s="69">
        <f t="shared" si="12"/>
        <v>258.8857</v>
      </c>
      <c r="L41" s="69">
        <f t="shared" si="13"/>
        <v>258.8857</v>
      </c>
      <c r="M41" s="87">
        <v>258.8857</v>
      </c>
      <c r="N41" s="87"/>
      <c r="O41" s="84"/>
      <c r="P41" s="69"/>
      <c r="Q41" s="69"/>
      <c r="R41" s="69"/>
      <c r="S41" s="69"/>
      <c r="T41" s="69"/>
      <c r="U41" s="84"/>
      <c r="V41" s="69"/>
      <c r="W41" s="69"/>
      <c r="X41" s="69"/>
      <c r="Y41" s="69"/>
      <c r="Z41" s="69"/>
      <c r="AA41" s="69"/>
      <c r="AB41" s="69"/>
      <c r="AC41" s="69"/>
      <c r="AD41" s="69"/>
      <c r="AE41" s="69"/>
      <c r="AF41" s="69" t="s">
        <v>47</v>
      </c>
      <c r="AG41" s="69" t="s">
        <v>48</v>
      </c>
      <c r="AH41" s="69" t="s">
        <v>178</v>
      </c>
      <c r="AI41" s="69" t="s">
        <v>179</v>
      </c>
      <c r="AJ41" s="69"/>
    </row>
    <row r="42" s="57" customFormat="1" ht="84" hidden="1" customHeight="1" spans="1:36">
      <c r="A42" s="69">
        <v>32</v>
      </c>
      <c r="B42" s="69" t="s">
        <v>174</v>
      </c>
      <c r="C42" s="69" t="s">
        <v>191</v>
      </c>
      <c r="D42" s="69" t="s">
        <v>41</v>
      </c>
      <c r="E42" s="69" t="s">
        <v>42</v>
      </c>
      <c r="F42" s="69" t="s">
        <v>43</v>
      </c>
      <c r="G42" s="69" t="s">
        <v>104</v>
      </c>
      <c r="H42" s="71" t="s">
        <v>192</v>
      </c>
      <c r="I42" s="69" t="s">
        <v>177</v>
      </c>
      <c r="J42" s="86">
        <v>2521</v>
      </c>
      <c r="K42" s="69">
        <f t="shared" si="12"/>
        <v>189.075</v>
      </c>
      <c r="L42" s="69">
        <f t="shared" si="13"/>
        <v>189.075</v>
      </c>
      <c r="M42" s="87">
        <v>189.075</v>
      </c>
      <c r="N42" s="87"/>
      <c r="O42" s="84"/>
      <c r="P42" s="69"/>
      <c r="Q42" s="69"/>
      <c r="R42" s="69"/>
      <c r="S42" s="69"/>
      <c r="T42" s="69"/>
      <c r="U42" s="84"/>
      <c r="V42" s="69"/>
      <c r="W42" s="69"/>
      <c r="X42" s="69"/>
      <c r="Y42" s="69"/>
      <c r="Z42" s="69"/>
      <c r="AA42" s="69"/>
      <c r="AB42" s="69"/>
      <c r="AC42" s="69"/>
      <c r="AD42" s="69"/>
      <c r="AE42" s="69"/>
      <c r="AF42" s="69" t="s">
        <v>104</v>
      </c>
      <c r="AG42" s="69" t="s">
        <v>105</v>
      </c>
      <c r="AH42" s="69" t="s">
        <v>178</v>
      </c>
      <c r="AI42" s="69" t="s">
        <v>179</v>
      </c>
      <c r="AJ42" s="69"/>
    </row>
    <row r="43" s="57" customFormat="1" ht="80" hidden="1" customHeight="1" spans="1:36">
      <c r="A43" s="69">
        <v>33</v>
      </c>
      <c r="B43" s="69" t="s">
        <v>174</v>
      </c>
      <c r="C43" s="69" t="s">
        <v>193</v>
      </c>
      <c r="D43" s="69" t="s">
        <v>41</v>
      </c>
      <c r="E43" s="69" t="s">
        <v>42</v>
      </c>
      <c r="F43" s="69" t="s">
        <v>43</v>
      </c>
      <c r="G43" s="69" t="s">
        <v>114</v>
      </c>
      <c r="H43" s="71" t="s">
        <v>194</v>
      </c>
      <c r="I43" s="69" t="s">
        <v>177</v>
      </c>
      <c r="J43" s="86">
        <v>600</v>
      </c>
      <c r="K43" s="69">
        <f t="shared" si="12"/>
        <v>45</v>
      </c>
      <c r="L43" s="69">
        <f t="shared" si="13"/>
        <v>45</v>
      </c>
      <c r="M43" s="87">
        <f>750*0.06</f>
        <v>45</v>
      </c>
      <c r="N43" s="87"/>
      <c r="O43" s="84"/>
      <c r="P43" s="69"/>
      <c r="Q43" s="69"/>
      <c r="R43" s="69"/>
      <c r="S43" s="69"/>
      <c r="T43" s="69"/>
      <c r="U43" s="84"/>
      <c r="V43" s="69"/>
      <c r="W43" s="69"/>
      <c r="X43" s="69"/>
      <c r="Y43" s="69"/>
      <c r="Z43" s="69"/>
      <c r="AA43" s="69"/>
      <c r="AB43" s="69"/>
      <c r="AC43" s="69"/>
      <c r="AD43" s="69"/>
      <c r="AE43" s="69"/>
      <c r="AF43" s="69" t="s">
        <v>114</v>
      </c>
      <c r="AG43" s="69" t="s">
        <v>115</v>
      </c>
      <c r="AH43" s="69" t="s">
        <v>178</v>
      </c>
      <c r="AI43" s="69" t="s">
        <v>179</v>
      </c>
      <c r="AJ43" s="69"/>
    </row>
    <row r="44" s="57" customFormat="1" ht="102" hidden="1" customHeight="1" spans="1:36">
      <c r="A44" s="69">
        <v>34</v>
      </c>
      <c r="B44" s="69" t="s">
        <v>174</v>
      </c>
      <c r="C44" s="69" t="s">
        <v>195</v>
      </c>
      <c r="D44" s="69" t="s">
        <v>41</v>
      </c>
      <c r="E44" s="69" t="s">
        <v>42</v>
      </c>
      <c r="F44" s="69" t="s">
        <v>43</v>
      </c>
      <c r="G44" s="69" t="s">
        <v>61</v>
      </c>
      <c r="H44" s="71" t="s">
        <v>196</v>
      </c>
      <c r="I44" s="69" t="s">
        <v>177</v>
      </c>
      <c r="J44" s="86">
        <v>1252</v>
      </c>
      <c r="K44" s="69">
        <f t="shared" si="12"/>
        <v>158.4</v>
      </c>
      <c r="L44" s="69">
        <f t="shared" si="13"/>
        <v>158.4</v>
      </c>
      <c r="M44" s="87">
        <f>93.9+54+2100*50/10000</f>
        <v>158.4</v>
      </c>
      <c r="N44" s="87"/>
      <c r="O44" s="84"/>
      <c r="P44" s="69"/>
      <c r="Q44" s="69"/>
      <c r="R44" s="69"/>
      <c r="S44" s="69"/>
      <c r="T44" s="69"/>
      <c r="U44" s="84"/>
      <c r="V44" s="69"/>
      <c r="W44" s="69"/>
      <c r="X44" s="69"/>
      <c r="Y44" s="69"/>
      <c r="Z44" s="69"/>
      <c r="AA44" s="69"/>
      <c r="AB44" s="69"/>
      <c r="AC44" s="69"/>
      <c r="AD44" s="69"/>
      <c r="AE44" s="69"/>
      <c r="AF44" s="69" t="s">
        <v>61</v>
      </c>
      <c r="AG44" s="69" t="s">
        <v>62</v>
      </c>
      <c r="AH44" s="69" t="s">
        <v>178</v>
      </c>
      <c r="AI44" s="69" t="s">
        <v>179</v>
      </c>
      <c r="AJ44" s="69"/>
    </row>
    <row r="45" s="57" customFormat="1" ht="76" hidden="1" customHeight="1" spans="1:36">
      <c r="A45" s="69">
        <v>35</v>
      </c>
      <c r="B45" s="69" t="s">
        <v>174</v>
      </c>
      <c r="C45" s="69" t="s">
        <v>197</v>
      </c>
      <c r="D45" s="69" t="s">
        <v>41</v>
      </c>
      <c r="E45" s="69" t="s">
        <v>42</v>
      </c>
      <c r="F45" s="69" t="s">
        <v>43</v>
      </c>
      <c r="G45" s="69" t="s">
        <v>144</v>
      </c>
      <c r="H45" s="71" t="s">
        <v>198</v>
      </c>
      <c r="I45" s="69" t="s">
        <v>177</v>
      </c>
      <c r="J45" s="86">
        <v>1247</v>
      </c>
      <c r="K45" s="69">
        <f t="shared" si="12"/>
        <v>93.525</v>
      </c>
      <c r="L45" s="69">
        <f t="shared" si="13"/>
        <v>93.525</v>
      </c>
      <c r="M45" s="87">
        <v>93.525</v>
      </c>
      <c r="N45" s="87"/>
      <c r="O45" s="84"/>
      <c r="P45" s="69"/>
      <c r="Q45" s="69"/>
      <c r="R45" s="69"/>
      <c r="S45" s="69"/>
      <c r="T45" s="69"/>
      <c r="U45" s="84"/>
      <c r="V45" s="69"/>
      <c r="W45" s="69"/>
      <c r="X45" s="69"/>
      <c r="Y45" s="69"/>
      <c r="Z45" s="69"/>
      <c r="AA45" s="69"/>
      <c r="AB45" s="69"/>
      <c r="AC45" s="69"/>
      <c r="AD45" s="69"/>
      <c r="AE45" s="69"/>
      <c r="AF45" s="69" t="s">
        <v>144</v>
      </c>
      <c r="AG45" s="69" t="s">
        <v>145</v>
      </c>
      <c r="AH45" s="69" t="s">
        <v>178</v>
      </c>
      <c r="AI45" s="69" t="s">
        <v>179</v>
      </c>
      <c r="AJ45" s="69"/>
    </row>
    <row r="46" s="57" customFormat="1" ht="86" hidden="1" customHeight="1" spans="1:36">
      <c r="A46" s="69">
        <v>36</v>
      </c>
      <c r="B46" s="69" t="s">
        <v>174</v>
      </c>
      <c r="C46" s="69" t="s">
        <v>199</v>
      </c>
      <c r="D46" s="69" t="s">
        <v>41</v>
      </c>
      <c r="E46" s="69" t="s">
        <v>42</v>
      </c>
      <c r="F46" s="69" t="s">
        <v>43</v>
      </c>
      <c r="G46" s="69" t="s">
        <v>200</v>
      </c>
      <c r="H46" s="71" t="s">
        <v>201</v>
      </c>
      <c r="I46" s="69" t="s">
        <v>177</v>
      </c>
      <c r="J46" s="86">
        <v>1950</v>
      </c>
      <c r="K46" s="69">
        <f t="shared" si="12"/>
        <v>146.25</v>
      </c>
      <c r="L46" s="69">
        <f t="shared" si="13"/>
        <v>146.25</v>
      </c>
      <c r="M46" s="69">
        <v>146.25</v>
      </c>
      <c r="N46" s="87"/>
      <c r="O46" s="84"/>
      <c r="P46" s="69"/>
      <c r="Q46" s="69"/>
      <c r="R46" s="69"/>
      <c r="S46" s="69"/>
      <c r="T46" s="69"/>
      <c r="U46" s="84"/>
      <c r="V46" s="69"/>
      <c r="W46" s="69"/>
      <c r="X46" s="69"/>
      <c r="Y46" s="69"/>
      <c r="Z46" s="69"/>
      <c r="AA46" s="69"/>
      <c r="AB46" s="69"/>
      <c r="AC46" s="69"/>
      <c r="AD46" s="69"/>
      <c r="AE46" s="69"/>
      <c r="AF46" s="69" t="s">
        <v>66</v>
      </c>
      <c r="AG46" s="69" t="s">
        <v>67</v>
      </c>
      <c r="AH46" s="69" t="s">
        <v>178</v>
      </c>
      <c r="AI46" s="69" t="s">
        <v>179</v>
      </c>
      <c r="AJ46" s="69"/>
    </row>
    <row r="47" s="57" customFormat="1" ht="86" hidden="1" customHeight="1" spans="1:36">
      <c r="A47" s="69">
        <v>37</v>
      </c>
      <c r="B47" s="69" t="s">
        <v>174</v>
      </c>
      <c r="C47" s="69" t="s">
        <v>202</v>
      </c>
      <c r="D47" s="69" t="s">
        <v>41</v>
      </c>
      <c r="E47" s="69" t="s">
        <v>42</v>
      </c>
      <c r="F47" s="69" t="s">
        <v>43</v>
      </c>
      <c r="G47" s="69" t="s">
        <v>203</v>
      </c>
      <c r="H47" s="71" t="s">
        <v>204</v>
      </c>
      <c r="I47" s="69" t="s">
        <v>177</v>
      </c>
      <c r="J47" s="86">
        <v>300</v>
      </c>
      <c r="K47" s="69">
        <f t="shared" si="12"/>
        <v>22.5</v>
      </c>
      <c r="L47" s="69">
        <f t="shared" si="13"/>
        <v>22.5</v>
      </c>
      <c r="M47" s="69">
        <v>22.5</v>
      </c>
      <c r="N47" s="87"/>
      <c r="O47" s="84"/>
      <c r="P47" s="69"/>
      <c r="Q47" s="69"/>
      <c r="R47" s="69"/>
      <c r="S47" s="69"/>
      <c r="T47" s="69"/>
      <c r="U47" s="84"/>
      <c r="V47" s="69"/>
      <c r="W47" s="69"/>
      <c r="X47" s="69"/>
      <c r="Y47" s="69"/>
      <c r="Z47" s="69"/>
      <c r="AA47" s="69"/>
      <c r="AB47" s="69"/>
      <c r="AC47" s="69"/>
      <c r="AD47" s="69"/>
      <c r="AE47" s="69"/>
      <c r="AF47" s="69" t="s">
        <v>92</v>
      </c>
      <c r="AG47" s="69" t="s">
        <v>93</v>
      </c>
      <c r="AH47" s="69" t="s">
        <v>178</v>
      </c>
      <c r="AI47" s="69" t="s">
        <v>179</v>
      </c>
      <c r="AJ47" s="69"/>
    </row>
    <row r="48" s="57" customFormat="1" ht="75" hidden="1" customHeight="1" spans="1:36">
      <c r="A48" s="69">
        <v>38</v>
      </c>
      <c r="B48" s="69" t="s">
        <v>174</v>
      </c>
      <c r="C48" s="69" t="s">
        <v>205</v>
      </c>
      <c r="D48" s="69" t="s">
        <v>41</v>
      </c>
      <c r="E48" s="69" t="s">
        <v>42</v>
      </c>
      <c r="F48" s="69" t="s">
        <v>43</v>
      </c>
      <c r="G48" s="69" t="s">
        <v>124</v>
      </c>
      <c r="H48" s="71" t="s">
        <v>206</v>
      </c>
      <c r="I48" s="69" t="s">
        <v>177</v>
      </c>
      <c r="J48" s="86">
        <v>100</v>
      </c>
      <c r="K48" s="69">
        <f t="shared" si="12"/>
        <v>7.5</v>
      </c>
      <c r="L48" s="69">
        <f t="shared" si="13"/>
        <v>7.5</v>
      </c>
      <c r="M48" s="69">
        <v>7.5</v>
      </c>
      <c r="N48" s="87"/>
      <c r="O48" s="84"/>
      <c r="P48" s="69"/>
      <c r="Q48" s="69"/>
      <c r="R48" s="69"/>
      <c r="S48" s="69"/>
      <c r="T48" s="69"/>
      <c r="U48" s="84"/>
      <c r="V48" s="69"/>
      <c r="W48" s="69"/>
      <c r="X48" s="69"/>
      <c r="Y48" s="69"/>
      <c r="Z48" s="69"/>
      <c r="AA48" s="69"/>
      <c r="AB48" s="69"/>
      <c r="AC48" s="69"/>
      <c r="AD48" s="69"/>
      <c r="AE48" s="69"/>
      <c r="AF48" s="69" t="s">
        <v>124</v>
      </c>
      <c r="AG48" s="69" t="s">
        <v>125</v>
      </c>
      <c r="AH48" s="69" t="s">
        <v>178</v>
      </c>
      <c r="AI48" s="69" t="s">
        <v>179</v>
      </c>
      <c r="AJ48" s="69"/>
    </row>
    <row r="49" s="57" customFormat="1" ht="86" hidden="1" customHeight="1" spans="1:36">
      <c r="A49" s="69">
        <v>39</v>
      </c>
      <c r="B49" s="69" t="s">
        <v>174</v>
      </c>
      <c r="C49" s="69" t="s">
        <v>207</v>
      </c>
      <c r="D49" s="69" t="s">
        <v>41</v>
      </c>
      <c r="E49" s="69" t="s">
        <v>42</v>
      </c>
      <c r="F49" s="69" t="s">
        <v>43</v>
      </c>
      <c r="G49" s="69" t="s">
        <v>124</v>
      </c>
      <c r="H49" s="71" t="s">
        <v>208</v>
      </c>
      <c r="I49" s="69" t="s">
        <v>177</v>
      </c>
      <c r="J49" s="86">
        <v>670</v>
      </c>
      <c r="K49" s="69">
        <f t="shared" si="12"/>
        <v>50.25</v>
      </c>
      <c r="L49" s="69">
        <f t="shared" si="13"/>
        <v>50.25</v>
      </c>
      <c r="M49" s="69">
        <v>50.25</v>
      </c>
      <c r="N49" s="87"/>
      <c r="O49" s="84"/>
      <c r="P49" s="69"/>
      <c r="Q49" s="69"/>
      <c r="R49" s="69"/>
      <c r="S49" s="69"/>
      <c r="T49" s="69"/>
      <c r="U49" s="84"/>
      <c r="V49" s="69"/>
      <c r="W49" s="69"/>
      <c r="X49" s="69"/>
      <c r="Y49" s="69"/>
      <c r="Z49" s="69"/>
      <c r="AA49" s="69"/>
      <c r="AB49" s="69"/>
      <c r="AC49" s="69"/>
      <c r="AD49" s="69"/>
      <c r="AE49" s="69"/>
      <c r="AF49" s="69" t="s">
        <v>124</v>
      </c>
      <c r="AG49" s="69" t="s">
        <v>125</v>
      </c>
      <c r="AH49" s="69" t="s">
        <v>178</v>
      </c>
      <c r="AI49" s="69" t="s">
        <v>179</v>
      </c>
      <c r="AJ49" s="69"/>
    </row>
    <row r="50" s="57" customFormat="1" ht="86" hidden="1" customHeight="1" spans="1:36">
      <c r="A50" s="69">
        <v>40</v>
      </c>
      <c r="B50" s="69" t="s">
        <v>174</v>
      </c>
      <c r="C50" s="69" t="s">
        <v>209</v>
      </c>
      <c r="D50" s="69" t="s">
        <v>41</v>
      </c>
      <c r="E50" s="69" t="s">
        <v>42</v>
      </c>
      <c r="F50" s="69" t="s">
        <v>43</v>
      </c>
      <c r="G50" s="69" t="s">
        <v>210</v>
      </c>
      <c r="H50" s="71" t="s">
        <v>211</v>
      </c>
      <c r="I50" s="69" t="s">
        <v>177</v>
      </c>
      <c r="J50" s="86">
        <v>100</v>
      </c>
      <c r="K50" s="69">
        <f t="shared" si="12"/>
        <v>12</v>
      </c>
      <c r="L50" s="69">
        <f t="shared" si="13"/>
        <v>12</v>
      </c>
      <c r="M50" s="69">
        <f>4.5+750*100/10000</f>
        <v>12</v>
      </c>
      <c r="N50" s="87"/>
      <c r="O50" s="84"/>
      <c r="P50" s="69"/>
      <c r="Q50" s="69"/>
      <c r="R50" s="69"/>
      <c r="S50" s="69"/>
      <c r="T50" s="69"/>
      <c r="U50" s="84"/>
      <c r="V50" s="69"/>
      <c r="W50" s="69"/>
      <c r="X50" s="69"/>
      <c r="Y50" s="69"/>
      <c r="Z50" s="69"/>
      <c r="AA50" s="69"/>
      <c r="AB50" s="69"/>
      <c r="AC50" s="69"/>
      <c r="AD50" s="69"/>
      <c r="AE50" s="69"/>
      <c r="AF50" s="69" t="s">
        <v>165</v>
      </c>
      <c r="AG50" s="69" t="s">
        <v>166</v>
      </c>
      <c r="AH50" s="69" t="s">
        <v>178</v>
      </c>
      <c r="AI50" s="69" t="s">
        <v>179</v>
      </c>
      <c r="AJ50" s="69"/>
    </row>
    <row r="51" s="57" customFormat="1" ht="86" hidden="1" customHeight="1" spans="1:36">
      <c r="A51" s="69">
        <v>41</v>
      </c>
      <c r="B51" s="69" t="s">
        <v>174</v>
      </c>
      <c r="C51" s="69" t="s">
        <v>212</v>
      </c>
      <c r="D51" s="78" t="s">
        <v>41</v>
      </c>
      <c r="E51" s="69" t="s">
        <v>42</v>
      </c>
      <c r="F51" s="69" t="s">
        <v>43</v>
      </c>
      <c r="G51" s="69" t="s">
        <v>213</v>
      </c>
      <c r="H51" s="71" t="s">
        <v>214</v>
      </c>
      <c r="I51" s="69" t="s">
        <v>177</v>
      </c>
      <c r="J51" s="69">
        <v>500</v>
      </c>
      <c r="K51" s="69">
        <f t="shared" si="12"/>
        <v>21</v>
      </c>
      <c r="L51" s="69">
        <f t="shared" si="13"/>
        <v>21</v>
      </c>
      <c r="M51" s="69">
        <v>21</v>
      </c>
      <c r="N51" s="87"/>
      <c r="O51" s="84"/>
      <c r="P51" s="69"/>
      <c r="Q51" s="69"/>
      <c r="R51" s="69"/>
      <c r="S51" s="69"/>
      <c r="T51" s="69"/>
      <c r="U51" s="84"/>
      <c r="V51" s="69"/>
      <c r="W51" s="69"/>
      <c r="X51" s="69"/>
      <c r="Y51" s="69"/>
      <c r="Z51" s="69"/>
      <c r="AA51" s="69"/>
      <c r="AB51" s="69"/>
      <c r="AC51" s="69"/>
      <c r="AD51" s="69"/>
      <c r="AE51" s="69"/>
      <c r="AF51" s="69" t="s">
        <v>114</v>
      </c>
      <c r="AG51" s="69" t="s">
        <v>115</v>
      </c>
      <c r="AH51" s="69" t="s">
        <v>178</v>
      </c>
      <c r="AI51" s="69" t="s">
        <v>179</v>
      </c>
      <c r="AJ51" s="69"/>
    </row>
    <row r="52" s="55" customFormat="1" ht="45" hidden="1" customHeight="1" spans="1:36">
      <c r="A52" s="65" t="s">
        <v>215</v>
      </c>
      <c r="B52" s="65"/>
      <c r="C52" s="65" t="s">
        <v>216</v>
      </c>
      <c r="D52" s="65"/>
      <c r="E52" s="65"/>
      <c r="F52" s="65"/>
      <c r="G52" s="65"/>
      <c r="H52" s="66" t="s">
        <v>217</v>
      </c>
      <c r="I52" s="65"/>
      <c r="J52" s="65">
        <f t="shared" ref="J52:U52" si="14">SUM(J53:J57)</f>
        <v>12</v>
      </c>
      <c r="K52" s="65">
        <f t="shared" si="14"/>
        <v>760</v>
      </c>
      <c r="L52" s="65">
        <f t="shared" si="14"/>
        <v>760</v>
      </c>
      <c r="M52" s="65">
        <f t="shared" si="14"/>
        <v>760</v>
      </c>
      <c r="N52" s="65">
        <f t="shared" si="14"/>
        <v>0</v>
      </c>
      <c r="O52" s="65">
        <f t="shared" si="14"/>
        <v>0</v>
      </c>
      <c r="P52" s="65">
        <f t="shared" si="14"/>
        <v>0</v>
      </c>
      <c r="Q52" s="65">
        <f t="shared" si="14"/>
        <v>0</v>
      </c>
      <c r="R52" s="65">
        <f t="shared" si="14"/>
        <v>0</v>
      </c>
      <c r="S52" s="65">
        <f t="shared" si="14"/>
        <v>0</v>
      </c>
      <c r="T52" s="65">
        <f t="shared" si="14"/>
        <v>0</v>
      </c>
      <c r="U52" s="65">
        <f t="shared" si="14"/>
        <v>0</v>
      </c>
      <c r="V52" s="86"/>
      <c r="W52" s="86"/>
      <c r="X52" s="69"/>
      <c r="Y52" s="69"/>
      <c r="Z52" s="69"/>
      <c r="AA52" s="69"/>
      <c r="AB52" s="69"/>
      <c r="AC52" s="69"/>
      <c r="AD52" s="69"/>
      <c r="AE52" s="69"/>
      <c r="AF52" s="65"/>
      <c r="AG52" s="65"/>
      <c r="AH52" s="65"/>
      <c r="AI52" s="65"/>
      <c r="AJ52" s="65"/>
    </row>
    <row r="53" s="57" customFormat="1" ht="69" hidden="1" customHeight="1" spans="1:36">
      <c r="A53" s="69">
        <v>42</v>
      </c>
      <c r="B53" s="69" t="s">
        <v>218</v>
      </c>
      <c r="C53" s="69" t="s">
        <v>219</v>
      </c>
      <c r="D53" s="69" t="s">
        <v>41</v>
      </c>
      <c r="E53" s="69" t="s">
        <v>220</v>
      </c>
      <c r="F53" s="69" t="s">
        <v>43</v>
      </c>
      <c r="G53" s="69" t="s">
        <v>221</v>
      </c>
      <c r="H53" s="71" t="s">
        <v>222</v>
      </c>
      <c r="I53" s="69" t="s">
        <v>46</v>
      </c>
      <c r="J53" s="86">
        <v>2</v>
      </c>
      <c r="K53" s="69">
        <f t="shared" ref="K53:K57" si="15">SUM(L53,S53,T53,U53)</f>
        <v>40</v>
      </c>
      <c r="L53" s="69">
        <f t="shared" ref="L53:L57" si="16">SUM(M53:R53)</f>
        <v>40</v>
      </c>
      <c r="M53" s="69">
        <v>40</v>
      </c>
      <c r="N53" s="69"/>
      <c r="O53" s="84"/>
      <c r="P53" s="69"/>
      <c r="Q53" s="69"/>
      <c r="R53" s="69"/>
      <c r="S53" s="69"/>
      <c r="T53" s="69"/>
      <c r="U53" s="84"/>
      <c r="V53" s="69"/>
      <c r="W53" s="69"/>
      <c r="X53" s="69"/>
      <c r="Y53" s="69"/>
      <c r="Z53" s="69"/>
      <c r="AA53" s="69"/>
      <c r="AB53" s="69"/>
      <c r="AC53" s="69"/>
      <c r="AD53" s="69"/>
      <c r="AE53" s="69"/>
      <c r="AF53" s="69" t="s">
        <v>152</v>
      </c>
      <c r="AG53" s="69" t="s">
        <v>153</v>
      </c>
      <c r="AH53" s="69" t="s">
        <v>87</v>
      </c>
      <c r="AI53" s="69" t="s">
        <v>88</v>
      </c>
      <c r="AJ53" s="69"/>
    </row>
    <row r="54" s="57" customFormat="1" ht="84" hidden="1" customHeight="1" spans="1:36">
      <c r="A54" s="69">
        <v>43</v>
      </c>
      <c r="B54" s="69" t="s">
        <v>218</v>
      </c>
      <c r="C54" s="69" t="s">
        <v>223</v>
      </c>
      <c r="D54" s="69" t="s">
        <v>41</v>
      </c>
      <c r="E54" s="69" t="s">
        <v>220</v>
      </c>
      <c r="F54" s="69" t="s">
        <v>43</v>
      </c>
      <c r="G54" s="69" t="s">
        <v>224</v>
      </c>
      <c r="H54" s="71" t="s">
        <v>225</v>
      </c>
      <c r="I54" s="69" t="s">
        <v>46</v>
      </c>
      <c r="J54" s="86">
        <v>2</v>
      </c>
      <c r="K54" s="69">
        <f t="shared" si="15"/>
        <v>200</v>
      </c>
      <c r="L54" s="69">
        <f t="shared" si="16"/>
        <v>200</v>
      </c>
      <c r="M54" s="69">
        <v>200</v>
      </c>
      <c r="N54" s="69"/>
      <c r="O54" s="84"/>
      <c r="P54" s="69"/>
      <c r="Q54" s="69"/>
      <c r="R54" s="69"/>
      <c r="S54" s="69"/>
      <c r="T54" s="69"/>
      <c r="U54" s="84"/>
      <c r="V54" s="69"/>
      <c r="W54" s="69"/>
      <c r="X54" s="69"/>
      <c r="Y54" s="69"/>
      <c r="Z54" s="69"/>
      <c r="AA54" s="69"/>
      <c r="AB54" s="69"/>
      <c r="AC54" s="69"/>
      <c r="AD54" s="69"/>
      <c r="AE54" s="69"/>
      <c r="AF54" s="69" t="s">
        <v>109</v>
      </c>
      <c r="AG54" s="69" t="s">
        <v>110</v>
      </c>
      <c r="AH54" s="69" t="s">
        <v>87</v>
      </c>
      <c r="AI54" s="69" t="s">
        <v>88</v>
      </c>
      <c r="AJ54" s="69"/>
    </row>
    <row r="55" s="57" customFormat="1" ht="84" hidden="1" customHeight="1" spans="1:36">
      <c r="A55" s="69">
        <v>44</v>
      </c>
      <c r="B55" s="69" t="s">
        <v>218</v>
      </c>
      <c r="C55" s="69" t="s">
        <v>226</v>
      </c>
      <c r="D55" s="69" t="s">
        <v>41</v>
      </c>
      <c r="E55" s="69" t="s">
        <v>220</v>
      </c>
      <c r="F55" s="69" t="s">
        <v>43</v>
      </c>
      <c r="G55" s="69" t="s">
        <v>227</v>
      </c>
      <c r="H55" s="71" t="s">
        <v>228</v>
      </c>
      <c r="I55" s="69" t="s">
        <v>46</v>
      </c>
      <c r="J55" s="86">
        <v>2</v>
      </c>
      <c r="K55" s="69">
        <f t="shared" si="15"/>
        <v>60</v>
      </c>
      <c r="L55" s="69">
        <f t="shared" si="16"/>
        <v>60</v>
      </c>
      <c r="M55" s="69">
        <v>60</v>
      </c>
      <c r="N55" s="69"/>
      <c r="O55" s="84"/>
      <c r="P55" s="69"/>
      <c r="Q55" s="69"/>
      <c r="R55" s="69"/>
      <c r="S55" s="69"/>
      <c r="T55" s="69"/>
      <c r="U55" s="84"/>
      <c r="V55" s="69"/>
      <c r="W55" s="69"/>
      <c r="X55" s="69"/>
      <c r="Y55" s="69"/>
      <c r="Z55" s="69"/>
      <c r="AA55" s="69"/>
      <c r="AB55" s="69"/>
      <c r="AC55" s="69"/>
      <c r="AD55" s="69"/>
      <c r="AE55" s="69"/>
      <c r="AF55" s="69" t="s">
        <v>92</v>
      </c>
      <c r="AG55" s="69" t="s">
        <v>93</v>
      </c>
      <c r="AH55" s="69" t="s">
        <v>87</v>
      </c>
      <c r="AI55" s="69" t="s">
        <v>88</v>
      </c>
      <c r="AJ55" s="69"/>
    </row>
    <row r="56" s="57" customFormat="1" ht="84" hidden="1" customHeight="1" spans="1:36">
      <c r="A56" s="69">
        <v>45</v>
      </c>
      <c r="B56" s="69" t="s">
        <v>218</v>
      </c>
      <c r="C56" s="69" t="s">
        <v>229</v>
      </c>
      <c r="D56" s="69" t="s">
        <v>41</v>
      </c>
      <c r="E56" s="69" t="s">
        <v>220</v>
      </c>
      <c r="F56" s="69" t="s">
        <v>43</v>
      </c>
      <c r="G56" s="69" t="s">
        <v>124</v>
      </c>
      <c r="H56" s="71" t="s">
        <v>230</v>
      </c>
      <c r="I56" s="69" t="s">
        <v>46</v>
      </c>
      <c r="J56" s="86">
        <v>5</v>
      </c>
      <c r="K56" s="69">
        <f t="shared" si="15"/>
        <v>380</v>
      </c>
      <c r="L56" s="69">
        <f t="shared" si="16"/>
        <v>380</v>
      </c>
      <c r="M56" s="69">
        <v>380</v>
      </c>
      <c r="N56" s="69"/>
      <c r="O56" s="84"/>
      <c r="P56" s="69"/>
      <c r="Q56" s="69"/>
      <c r="R56" s="69"/>
      <c r="S56" s="69"/>
      <c r="T56" s="69"/>
      <c r="U56" s="84"/>
      <c r="V56" s="69"/>
      <c r="W56" s="69"/>
      <c r="X56" s="69"/>
      <c r="Y56" s="69"/>
      <c r="Z56" s="69"/>
      <c r="AA56" s="69"/>
      <c r="AB56" s="69"/>
      <c r="AC56" s="69"/>
      <c r="AD56" s="69"/>
      <c r="AE56" s="69"/>
      <c r="AF56" s="69" t="s">
        <v>124</v>
      </c>
      <c r="AG56" s="69" t="s">
        <v>125</v>
      </c>
      <c r="AH56" s="69" t="s">
        <v>87</v>
      </c>
      <c r="AI56" s="69" t="s">
        <v>88</v>
      </c>
      <c r="AJ56" s="69"/>
    </row>
    <row r="57" s="57" customFormat="1" ht="84" hidden="1" customHeight="1" spans="1:36">
      <c r="A57" s="69">
        <v>46</v>
      </c>
      <c r="B57" s="69" t="s">
        <v>218</v>
      </c>
      <c r="C57" s="69" t="s">
        <v>231</v>
      </c>
      <c r="D57" s="69" t="s">
        <v>41</v>
      </c>
      <c r="E57" s="69" t="s">
        <v>220</v>
      </c>
      <c r="F57" s="69" t="s">
        <v>43</v>
      </c>
      <c r="G57" s="69" t="s">
        <v>232</v>
      </c>
      <c r="H57" s="71" t="s">
        <v>233</v>
      </c>
      <c r="I57" s="69" t="s">
        <v>46</v>
      </c>
      <c r="J57" s="86">
        <v>1</v>
      </c>
      <c r="K57" s="69">
        <f t="shared" si="15"/>
        <v>80</v>
      </c>
      <c r="L57" s="69">
        <f t="shared" si="16"/>
        <v>80</v>
      </c>
      <c r="M57" s="69">
        <v>80</v>
      </c>
      <c r="N57" s="69"/>
      <c r="O57" s="84"/>
      <c r="P57" s="69"/>
      <c r="Q57" s="69"/>
      <c r="R57" s="69"/>
      <c r="S57" s="69"/>
      <c r="T57" s="69"/>
      <c r="U57" s="84"/>
      <c r="V57" s="69"/>
      <c r="W57" s="69"/>
      <c r="X57" s="69"/>
      <c r="Y57" s="69"/>
      <c r="Z57" s="69"/>
      <c r="AA57" s="69"/>
      <c r="AB57" s="69"/>
      <c r="AC57" s="69"/>
      <c r="AD57" s="69"/>
      <c r="AE57" s="69"/>
      <c r="AF57" s="69" t="s">
        <v>119</v>
      </c>
      <c r="AG57" s="69" t="s">
        <v>120</v>
      </c>
      <c r="AH57" s="69" t="s">
        <v>234</v>
      </c>
      <c r="AI57" s="69" t="s">
        <v>235</v>
      </c>
      <c r="AJ57" s="69"/>
    </row>
    <row r="58" s="55" customFormat="1" ht="45" hidden="1" customHeight="1" spans="1:36">
      <c r="A58" s="65" t="s">
        <v>236</v>
      </c>
      <c r="B58" s="65"/>
      <c r="C58" s="65" t="s">
        <v>237</v>
      </c>
      <c r="D58" s="65"/>
      <c r="E58" s="65"/>
      <c r="F58" s="65"/>
      <c r="G58" s="65"/>
      <c r="H58" s="66"/>
      <c r="I58" s="65"/>
      <c r="J58" s="80"/>
      <c r="K58" s="65">
        <f t="shared" ref="K58:U58" si="17">SUM(K59:K65)</f>
        <v>4985.4</v>
      </c>
      <c r="L58" s="65">
        <f t="shared" si="17"/>
        <v>3985.4</v>
      </c>
      <c r="M58" s="65">
        <f t="shared" si="17"/>
        <v>3485.4</v>
      </c>
      <c r="N58" s="65">
        <f t="shared" si="17"/>
        <v>500</v>
      </c>
      <c r="O58" s="65">
        <f t="shared" si="17"/>
        <v>0</v>
      </c>
      <c r="P58" s="65">
        <f t="shared" si="17"/>
        <v>0</v>
      </c>
      <c r="Q58" s="65">
        <f t="shared" si="17"/>
        <v>0</v>
      </c>
      <c r="R58" s="65">
        <f t="shared" si="17"/>
        <v>0</v>
      </c>
      <c r="S58" s="65">
        <f t="shared" si="17"/>
        <v>0</v>
      </c>
      <c r="T58" s="65">
        <f t="shared" si="17"/>
        <v>1000</v>
      </c>
      <c r="U58" s="65">
        <f t="shared" si="17"/>
        <v>0</v>
      </c>
      <c r="V58" s="69"/>
      <c r="W58" s="69"/>
      <c r="X58" s="69"/>
      <c r="Y58" s="69"/>
      <c r="Z58" s="69"/>
      <c r="AA58" s="69"/>
      <c r="AB58" s="69"/>
      <c r="AC58" s="69"/>
      <c r="AD58" s="69"/>
      <c r="AE58" s="69"/>
      <c r="AF58" s="65"/>
      <c r="AG58" s="65"/>
      <c r="AH58" s="65"/>
      <c r="AI58" s="65"/>
      <c r="AJ58" s="65"/>
    </row>
    <row r="59" s="59" customFormat="1" ht="108" hidden="1" customHeight="1" spans="1:36">
      <c r="A59" s="69">
        <v>47</v>
      </c>
      <c r="B59" s="69" t="s">
        <v>238</v>
      </c>
      <c r="C59" s="69" t="s">
        <v>239</v>
      </c>
      <c r="D59" s="69" t="s">
        <v>41</v>
      </c>
      <c r="E59" s="69" t="s">
        <v>237</v>
      </c>
      <c r="F59" s="69" t="s">
        <v>43</v>
      </c>
      <c r="G59" s="69" t="s">
        <v>240</v>
      </c>
      <c r="H59" s="71" t="s">
        <v>241</v>
      </c>
      <c r="I59" s="86" t="s">
        <v>177</v>
      </c>
      <c r="J59" s="94">
        <v>100</v>
      </c>
      <c r="K59" s="69">
        <f t="shared" ref="K59:K65" si="18">SUM(L59,S59,T59,U59)</f>
        <v>263</v>
      </c>
      <c r="L59" s="69">
        <f t="shared" ref="L59:L65" si="19">SUM(M59:R59)</f>
        <v>263</v>
      </c>
      <c r="M59" s="95">
        <f>383-120</f>
        <v>263</v>
      </c>
      <c r="N59" s="70"/>
      <c r="O59" s="84"/>
      <c r="P59" s="70"/>
      <c r="Q59" s="69"/>
      <c r="R59" s="70"/>
      <c r="S59" s="70"/>
      <c r="T59" s="70"/>
      <c r="U59" s="84"/>
      <c r="V59" s="69"/>
      <c r="W59" s="69"/>
      <c r="X59" s="69"/>
      <c r="Y59" s="69"/>
      <c r="Z59" s="69"/>
      <c r="AA59" s="69"/>
      <c r="AB59" s="69"/>
      <c r="AC59" s="69"/>
      <c r="AD59" s="69"/>
      <c r="AE59" s="70"/>
      <c r="AF59" s="69" t="s">
        <v>119</v>
      </c>
      <c r="AG59" s="69" t="s">
        <v>120</v>
      </c>
      <c r="AH59" s="69" t="s">
        <v>242</v>
      </c>
      <c r="AI59" s="69" t="s">
        <v>243</v>
      </c>
      <c r="AJ59" s="70"/>
    </row>
    <row r="60" s="57" customFormat="1" ht="186" hidden="1" customHeight="1" spans="1:36">
      <c r="A60" s="69">
        <v>48</v>
      </c>
      <c r="B60" s="69" t="s">
        <v>244</v>
      </c>
      <c r="C60" s="69" t="s">
        <v>245</v>
      </c>
      <c r="D60" s="69" t="s">
        <v>246</v>
      </c>
      <c r="E60" s="69" t="s">
        <v>247</v>
      </c>
      <c r="F60" s="69" t="s">
        <v>43</v>
      </c>
      <c r="G60" s="69" t="s">
        <v>248</v>
      </c>
      <c r="H60" s="71" t="s">
        <v>249</v>
      </c>
      <c r="I60" s="69" t="s">
        <v>250</v>
      </c>
      <c r="J60" s="69">
        <v>4000</v>
      </c>
      <c r="K60" s="69">
        <f t="shared" si="18"/>
        <v>2347.9</v>
      </c>
      <c r="L60" s="69">
        <f t="shared" si="19"/>
        <v>1347.9</v>
      </c>
      <c r="M60" s="69">
        <v>1347.9</v>
      </c>
      <c r="N60" s="69"/>
      <c r="O60" s="84"/>
      <c r="P60" s="69"/>
      <c r="Q60" s="69"/>
      <c r="R60" s="69"/>
      <c r="S60" s="69"/>
      <c r="T60" s="69">
        <v>1000</v>
      </c>
      <c r="U60" s="84"/>
      <c r="V60" s="71"/>
      <c r="W60" s="71"/>
      <c r="X60" s="97"/>
      <c r="Y60" s="97"/>
      <c r="Z60" s="97"/>
      <c r="AA60" s="97"/>
      <c r="AB60" s="97"/>
      <c r="AC60" s="97"/>
      <c r="AD60" s="97"/>
      <c r="AE60" s="97"/>
      <c r="AF60" s="69" t="s">
        <v>165</v>
      </c>
      <c r="AG60" s="86" t="s">
        <v>166</v>
      </c>
      <c r="AH60" s="69" t="s">
        <v>251</v>
      </c>
      <c r="AI60" s="86" t="s">
        <v>252</v>
      </c>
      <c r="AJ60" s="69" t="s">
        <v>253</v>
      </c>
    </row>
    <row r="61" s="59" customFormat="1" ht="169" hidden="1" customHeight="1" spans="1:36">
      <c r="A61" s="69">
        <v>49</v>
      </c>
      <c r="B61" s="69" t="s">
        <v>238</v>
      </c>
      <c r="C61" s="100" t="s">
        <v>254</v>
      </c>
      <c r="D61" s="69" t="s">
        <v>41</v>
      </c>
      <c r="E61" s="69" t="s">
        <v>237</v>
      </c>
      <c r="F61" s="69" t="s">
        <v>43</v>
      </c>
      <c r="G61" s="69" t="s">
        <v>255</v>
      </c>
      <c r="H61" s="71" t="s">
        <v>256</v>
      </c>
      <c r="I61" s="86" t="s">
        <v>177</v>
      </c>
      <c r="J61" s="94">
        <v>1155</v>
      </c>
      <c r="K61" s="69">
        <f t="shared" si="18"/>
        <v>284.5</v>
      </c>
      <c r="L61" s="69">
        <f t="shared" si="19"/>
        <v>284.5</v>
      </c>
      <c r="M61" s="95">
        <v>284.5</v>
      </c>
      <c r="N61" s="70"/>
      <c r="O61" s="84"/>
      <c r="P61" s="70"/>
      <c r="Q61" s="69"/>
      <c r="R61" s="70"/>
      <c r="S61" s="70"/>
      <c r="T61" s="70"/>
      <c r="U61" s="84"/>
      <c r="V61" s="69" t="s">
        <v>257</v>
      </c>
      <c r="W61" s="69" t="s">
        <v>258</v>
      </c>
      <c r="X61" s="69"/>
      <c r="Y61" s="69"/>
      <c r="Z61" s="69"/>
      <c r="AA61" s="69"/>
      <c r="AB61" s="69"/>
      <c r="AC61" s="69"/>
      <c r="AD61" s="69"/>
      <c r="AE61" s="70"/>
      <c r="AF61" s="69" t="s">
        <v>104</v>
      </c>
      <c r="AG61" s="69" t="s">
        <v>105</v>
      </c>
      <c r="AH61" s="69" t="s">
        <v>242</v>
      </c>
      <c r="AI61" s="69" t="s">
        <v>243</v>
      </c>
      <c r="AJ61" s="70"/>
    </row>
    <row r="62" s="57" customFormat="1" ht="77" hidden="1" customHeight="1" spans="1:36">
      <c r="A62" s="69">
        <v>50</v>
      </c>
      <c r="B62" s="69" t="s">
        <v>259</v>
      </c>
      <c r="C62" s="69" t="s">
        <v>260</v>
      </c>
      <c r="D62" s="69" t="s">
        <v>41</v>
      </c>
      <c r="E62" s="69" t="s">
        <v>237</v>
      </c>
      <c r="F62" s="69" t="s">
        <v>43</v>
      </c>
      <c r="G62" s="69" t="s">
        <v>261</v>
      </c>
      <c r="H62" s="71" t="s">
        <v>262</v>
      </c>
      <c r="I62" s="69" t="s">
        <v>250</v>
      </c>
      <c r="J62" s="102">
        <v>800</v>
      </c>
      <c r="K62" s="69">
        <f t="shared" si="18"/>
        <v>500</v>
      </c>
      <c r="L62" s="69">
        <f t="shared" si="19"/>
        <v>500</v>
      </c>
      <c r="M62" s="69"/>
      <c r="N62" s="69">
        <v>500</v>
      </c>
      <c r="O62" s="84"/>
      <c r="P62" s="69"/>
      <c r="Q62" s="69"/>
      <c r="R62" s="69"/>
      <c r="S62" s="69"/>
      <c r="T62" s="69"/>
      <c r="U62" s="84"/>
      <c r="V62" s="69"/>
      <c r="W62" s="69"/>
      <c r="X62" s="69"/>
      <c r="Y62" s="69"/>
      <c r="Z62" s="69"/>
      <c r="AA62" s="69"/>
      <c r="AB62" s="69"/>
      <c r="AC62" s="69"/>
      <c r="AD62" s="69"/>
      <c r="AE62" s="69"/>
      <c r="AF62" s="69" t="s">
        <v>261</v>
      </c>
      <c r="AG62" s="69" t="s">
        <v>263</v>
      </c>
      <c r="AH62" s="69" t="s">
        <v>264</v>
      </c>
      <c r="AI62" s="86" t="s">
        <v>265</v>
      </c>
      <c r="AJ62" s="69"/>
    </row>
    <row r="63" s="57" customFormat="1" ht="81" hidden="1" customHeight="1" spans="1:36">
      <c r="A63" s="69">
        <v>51</v>
      </c>
      <c r="B63" s="69" t="s">
        <v>266</v>
      </c>
      <c r="C63" s="69" t="s">
        <v>267</v>
      </c>
      <c r="D63" s="69" t="s">
        <v>41</v>
      </c>
      <c r="E63" s="69" t="s">
        <v>237</v>
      </c>
      <c r="F63" s="69" t="s">
        <v>43</v>
      </c>
      <c r="G63" s="69" t="s">
        <v>268</v>
      </c>
      <c r="H63" s="71" t="s">
        <v>269</v>
      </c>
      <c r="I63" s="69" t="s">
        <v>250</v>
      </c>
      <c r="J63" s="69">
        <v>800</v>
      </c>
      <c r="K63" s="69">
        <f t="shared" si="18"/>
        <v>390</v>
      </c>
      <c r="L63" s="69">
        <f t="shared" si="19"/>
        <v>390</v>
      </c>
      <c r="M63" s="69">
        <v>390</v>
      </c>
      <c r="N63" s="69"/>
      <c r="O63" s="84"/>
      <c r="P63" s="69"/>
      <c r="Q63" s="69"/>
      <c r="R63" s="69"/>
      <c r="S63" s="69"/>
      <c r="T63" s="69"/>
      <c r="U63" s="84"/>
      <c r="V63" s="69"/>
      <c r="W63" s="69"/>
      <c r="X63" s="69"/>
      <c r="Y63" s="69"/>
      <c r="Z63" s="69"/>
      <c r="AA63" s="69"/>
      <c r="AB63" s="69"/>
      <c r="AC63" s="69"/>
      <c r="AD63" s="69"/>
      <c r="AE63" s="69"/>
      <c r="AF63" s="69" t="s">
        <v>261</v>
      </c>
      <c r="AG63" s="69" t="s">
        <v>263</v>
      </c>
      <c r="AH63" s="69" t="s">
        <v>251</v>
      </c>
      <c r="AI63" s="69" t="s">
        <v>252</v>
      </c>
      <c r="AJ63" s="69"/>
    </row>
    <row r="64" s="57" customFormat="1" ht="81" hidden="1" customHeight="1" spans="1:36">
      <c r="A64" s="69">
        <v>52</v>
      </c>
      <c r="B64" s="69" t="s">
        <v>238</v>
      </c>
      <c r="C64" s="69" t="s">
        <v>270</v>
      </c>
      <c r="D64" s="69" t="s">
        <v>41</v>
      </c>
      <c r="E64" s="69" t="s">
        <v>237</v>
      </c>
      <c r="F64" s="69" t="s">
        <v>43</v>
      </c>
      <c r="G64" s="101" t="s">
        <v>271</v>
      </c>
      <c r="H64" s="71" t="s">
        <v>272</v>
      </c>
      <c r="I64" s="69" t="s">
        <v>250</v>
      </c>
      <c r="J64" s="69">
        <v>1200</v>
      </c>
      <c r="K64" s="69">
        <f t="shared" si="18"/>
        <v>600</v>
      </c>
      <c r="L64" s="69">
        <f t="shared" si="19"/>
        <v>600</v>
      </c>
      <c r="M64" s="69">
        <v>600</v>
      </c>
      <c r="N64" s="69"/>
      <c r="O64" s="84"/>
      <c r="P64" s="69"/>
      <c r="Q64" s="69"/>
      <c r="R64" s="69"/>
      <c r="S64" s="69"/>
      <c r="T64" s="69"/>
      <c r="U64" s="84"/>
      <c r="V64" s="69"/>
      <c r="W64" s="69"/>
      <c r="X64" s="69"/>
      <c r="Y64" s="69"/>
      <c r="Z64" s="69"/>
      <c r="AA64" s="69"/>
      <c r="AB64" s="69"/>
      <c r="AC64" s="69"/>
      <c r="AD64" s="69"/>
      <c r="AE64" s="69"/>
      <c r="AF64" s="69" t="s">
        <v>261</v>
      </c>
      <c r="AG64" s="69" t="s">
        <v>263</v>
      </c>
      <c r="AH64" s="69" t="s">
        <v>242</v>
      </c>
      <c r="AI64" s="69" t="s">
        <v>243</v>
      </c>
      <c r="AJ64" s="69"/>
    </row>
    <row r="65" s="57" customFormat="1" ht="85" hidden="1" customHeight="1" spans="1:36">
      <c r="A65" s="69">
        <v>53</v>
      </c>
      <c r="B65" s="69" t="s">
        <v>238</v>
      </c>
      <c r="C65" s="69" t="s">
        <v>273</v>
      </c>
      <c r="D65" s="69" t="s">
        <v>41</v>
      </c>
      <c r="E65" s="69" t="s">
        <v>237</v>
      </c>
      <c r="F65" s="69" t="s">
        <v>43</v>
      </c>
      <c r="G65" s="101" t="s">
        <v>274</v>
      </c>
      <c r="H65" s="71" t="s">
        <v>275</v>
      </c>
      <c r="I65" s="69" t="s">
        <v>250</v>
      </c>
      <c r="J65" s="69">
        <v>1200</v>
      </c>
      <c r="K65" s="69">
        <f t="shared" si="18"/>
        <v>600</v>
      </c>
      <c r="L65" s="69">
        <f t="shared" si="19"/>
        <v>600</v>
      </c>
      <c r="M65" s="69">
        <v>600</v>
      </c>
      <c r="N65" s="69"/>
      <c r="O65" s="84"/>
      <c r="P65" s="69"/>
      <c r="Q65" s="69"/>
      <c r="R65" s="69"/>
      <c r="S65" s="69"/>
      <c r="T65" s="69"/>
      <c r="U65" s="84"/>
      <c r="V65" s="69"/>
      <c r="W65" s="69"/>
      <c r="X65" s="69"/>
      <c r="Y65" s="69"/>
      <c r="Z65" s="69"/>
      <c r="AA65" s="69"/>
      <c r="AB65" s="69"/>
      <c r="AC65" s="69"/>
      <c r="AD65" s="69"/>
      <c r="AE65" s="69"/>
      <c r="AF65" s="69" t="s">
        <v>261</v>
      </c>
      <c r="AG65" s="69" t="s">
        <v>263</v>
      </c>
      <c r="AH65" s="69" t="s">
        <v>242</v>
      </c>
      <c r="AI65" s="69" t="s">
        <v>243</v>
      </c>
      <c r="AJ65" s="69" t="s">
        <v>57</v>
      </c>
    </row>
    <row r="66" s="55" customFormat="1" ht="45" hidden="1" customHeight="1" spans="1:36">
      <c r="A66" s="65" t="s">
        <v>276</v>
      </c>
      <c r="B66" s="65"/>
      <c r="C66" s="65" t="s">
        <v>277</v>
      </c>
      <c r="D66" s="65"/>
      <c r="E66" s="65"/>
      <c r="F66" s="65"/>
      <c r="G66" s="65"/>
      <c r="H66" s="107"/>
      <c r="I66" s="65"/>
      <c r="J66" s="113"/>
      <c r="K66" s="65">
        <f t="shared" ref="K66:U66" si="20">SUM(K67:K68)</f>
        <v>678</v>
      </c>
      <c r="L66" s="65">
        <f t="shared" si="20"/>
        <v>678</v>
      </c>
      <c r="M66" s="65">
        <f t="shared" si="20"/>
        <v>300</v>
      </c>
      <c r="N66" s="65">
        <f t="shared" si="20"/>
        <v>0</v>
      </c>
      <c r="O66" s="65">
        <f t="shared" si="20"/>
        <v>378</v>
      </c>
      <c r="P66" s="65">
        <f t="shared" si="20"/>
        <v>0</v>
      </c>
      <c r="Q66" s="65">
        <f t="shared" si="20"/>
        <v>0</v>
      </c>
      <c r="R66" s="65">
        <f t="shared" si="20"/>
        <v>0</v>
      </c>
      <c r="S66" s="65">
        <f t="shared" si="20"/>
        <v>0</v>
      </c>
      <c r="T66" s="65">
        <f t="shared" si="20"/>
        <v>0</v>
      </c>
      <c r="U66" s="65">
        <f t="shared" si="20"/>
        <v>0</v>
      </c>
      <c r="V66" s="69"/>
      <c r="W66" s="69"/>
      <c r="X66" s="69"/>
      <c r="Y66" s="69"/>
      <c r="Z66" s="69"/>
      <c r="AA66" s="69"/>
      <c r="AB66" s="69"/>
      <c r="AC66" s="69"/>
      <c r="AD66" s="69"/>
      <c r="AE66" s="69"/>
      <c r="AF66" s="65"/>
      <c r="AG66" s="65"/>
      <c r="AH66" s="65"/>
      <c r="AI66" s="116"/>
      <c r="AJ66" s="65"/>
    </row>
    <row r="67" s="60" customFormat="1" ht="135" hidden="1" customHeight="1" spans="1:36">
      <c r="A67" s="69">
        <v>54</v>
      </c>
      <c r="B67" s="69" t="s">
        <v>39</v>
      </c>
      <c r="C67" s="69" t="s">
        <v>278</v>
      </c>
      <c r="D67" s="69" t="s">
        <v>41</v>
      </c>
      <c r="E67" s="69" t="s">
        <v>42</v>
      </c>
      <c r="F67" s="69" t="s">
        <v>43</v>
      </c>
      <c r="G67" s="69" t="s">
        <v>279</v>
      </c>
      <c r="H67" s="92" t="s">
        <v>280</v>
      </c>
      <c r="I67" s="69" t="s">
        <v>46</v>
      </c>
      <c r="J67" s="96">
        <v>4</v>
      </c>
      <c r="K67" s="69">
        <f t="shared" ref="K67:K70" si="21">SUM(L67,S67,T67,U67)</f>
        <v>378</v>
      </c>
      <c r="L67" s="69">
        <f t="shared" ref="L67:L70" si="22">SUM(M67:R67)</f>
        <v>378</v>
      </c>
      <c r="M67" s="69"/>
      <c r="N67" s="97"/>
      <c r="O67" s="69">
        <v>378</v>
      </c>
      <c r="P67" s="97"/>
      <c r="Q67" s="97"/>
      <c r="R67" s="97"/>
      <c r="S67" s="97"/>
      <c r="T67" s="97"/>
      <c r="U67" s="64"/>
      <c r="V67" s="97"/>
      <c r="W67" s="97"/>
      <c r="X67" s="97"/>
      <c r="Y67" s="97"/>
      <c r="Z67" s="97"/>
      <c r="AA67" s="97"/>
      <c r="AB67" s="97"/>
      <c r="AC67" s="97"/>
      <c r="AD67" s="97"/>
      <c r="AE67" s="97"/>
      <c r="AF67" s="69" t="s">
        <v>136</v>
      </c>
      <c r="AG67" s="69" t="s">
        <v>137</v>
      </c>
      <c r="AH67" s="69" t="s">
        <v>49</v>
      </c>
      <c r="AI67" s="69" t="s">
        <v>50</v>
      </c>
      <c r="AJ67" s="97"/>
    </row>
    <row r="68" s="57" customFormat="1" ht="83" hidden="1" customHeight="1" spans="1:36">
      <c r="A68" s="69">
        <v>55</v>
      </c>
      <c r="B68" s="69" t="s">
        <v>281</v>
      </c>
      <c r="C68" s="69" t="s">
        <v>282</v>
      </c>
      <c r="D68" s="69" t="s">
        <v>41</v>
      </c>
      <c r="E68" s="69" t="s">
        <v>283</v>
      </c>
      <c r="F68" s="69" t="s">
        <v>43</v>
      </c>
      <c r="G68" s="69" t="s">
        <v>284</v>
      </c>
      <c r="H68" s="71" t="s">
        <v>285</v>
      </c>
      <c r="I68" s="69" t="s">
        <v>46</v>
      </c>
      <c r="J68" s="86">
        <v>1</v>
      </c>
      <c r="K68" s="69">
        <f t="shared" si="21"/>
        <v>300</v>
      </c>
      <c r="L68" s="69">
        <f t="shared" si="22"/>
        <v>300</v>
      </c>
      <c r="M68" s="69">
        <v>300</v>
      </c>
      <c r="N68" s="69"/>
      <c r="O68" s="84"/>
      <c r="P68" s="69"/>
      <c r="Q68" s="69"/>
      <c r="R68" s="69"/>
      <c r="S68" s="69"/>
      <c r="T68" s="69"/>
      <c r="U68" s="84"/>
      <c r="V68" s="69" t="s">
        <v>286</v>
      </c>
      <c r="W68" s="69" t="s">
        <v>287</v>
      </c>
      <c r="X68" s="69"/>
      <c r="Y68" s="69"/>
      <c r="Z68" s="69"/>
      <c r="AA68" s="69"/>
      <c r="AB68" s="69"/>
      <c r="AC68" s="69"/>
      <c r="AD68" s="69"/>
      <c r="AE68" s="69"/>
      <c r="AF68" s="69" t="s">
        <v>66</v>
      </c>
      <c r="AG68" s="69" t="s">
        <v>67</v>
      </c>
      <c r="AH68" s="69" t="s">
        <v>87</v>
      </c>
      <c r="AI68" s="69" t="s">
        <v>88</v>
      </c>
      <c r="AJ68" s="69"/>
    </row>
    <row r="69" s="99" customFormat="1" ht="45" hidden="1" customHeight="1" spans="1:36">
      <c r="A69" s="65" t="s">
        <v>288</v>
      </c>
      <c r="B69" s="65"/>
      <c r="C69" s="108" t="s">
        <v>289</v>
      </c>
      <c r="D69" s="65"/>
      <c r="E69" s="65"/>
      <c r="F69" s="109"/>
      <c r="G69" s="108"/>
      <c r="H69" s="110"/>
      <c r="I69" s="109"/>
      <c r="J69" s="114"/>
      <c r="K69" s="65">
        <f t="shared" ref="K69:M69" si="23">SUM(K70:K70)</f>
        <v>1530</v>
      </c>
      <c r="L69" s="65">
        <f t="shared" si="23"/>
        <v>1530</v>
      </c>
      <c r="M69" s="65">
        <f t="shared" si="23"/>
        <v>1530</v>
      </c>
      <c r="N69" s="65">
        <f t="shared" ref="N69:U69" si="24">SUM(N70)</f>
        <v>0</v>
      </c>
      <c r="O69" s="65">
        <f t="shared" si="24"/>
        <v>0</v>
      </c>
      <c r="P69" s="65">
        <f t="shared" si="24"/>
        <v>0</v>
      </c>
      <c r="Q69" s="65">
        <f t="shared" si="24"/>
        <v>0</v>
      </c>
      <c r="R69" s="65">
        <f t="shared" si="24"/>
        <v>0</v>
      </c>
      <c r="S69" s="65">
        <f t="shared" si="24"/>
        <v>0</v>
      </c>
      <c r="T69" s="65">
        <f t="shared" si="24"/>
        <v>0</v>
      </c>
      <c r="U69" s="65">
        <f t="shared" si="24"/>
        <v>0</v>
      </c>
      <c r="V69" s="88"/>
      <c r="W69" s="88"/>
      <c r="X69" s="88"/>
      <c r="Y69" s="88"/>
      <c r="Z69" s="88"/>
      <c r="AA69" s="70"/>
      <c r="AB69" s="70"/>
      <c r="AC69" s="88"/>
      <c r="AD69" s="88"/>
      <c r="AE69" s="88"/>
      <c r="AF69" s="65"/>
      <c r="AG69" s="65"/>
      <c r="AH69" s="65"/>
      <c r="AI69" s="116"/>
      <c r="AJ69" s="119"/>
    </row>
    <row r="70" s="57" customFormat="1" ht="115" hidden="1" customHeight="1" spans="1:36">
      <c r="A70" s="69">
        <v>56</v>
      </c>
      <c r="B70" s="69" t="s">
        <v>290</v>
      </c>
      <c r="C70" s="69" t="s">
        <v>291</v>
      </c>
      <c r="D70" s="69" t="s">
        <v>41</v>
      </c>
      <c r="E70" s="69" t="s">
        <v>292</v>
      </c>
      <c r="F70" s="69" t="s">
        <v>43</v>
      </c>
      <c r="G70" s="69" t="s">
        <v>293</v>
      </c>
      <c r="H70" s="71" t="s">
        <v>294</v>
      </c>
      <c r="I70" s="69" t="s">
        <v>295</v>
      </c>
      <c r="J70" s="69">
        <v>1</v>
      </c>
      <c r="K70" s="69">
        <f t="shared" si="21"/>
        <v>1530</v>
      </c>
      <c r="L70" s="69">
        <f t="shared" si="22"/>
        <v>1530</v>
      </c>
      <c r="M70" s="69">
        <v>1530</v>
      </c>
      <c r="N70" s="69"/>
      <c r="O70" s="84"/>
      <c r="P70" s="69"/>
      <c r="Q70" s="69"/>
      <c r="R70" s="69"/>
      <c r="S70" s="69"/>
      <c r="T70" s="69"/>
      <c r="U70" s="84"/>
      <c r="V70" s="71" t="s">
        <v>296</v>
      </c>
      <c r="W70" s="71" t="s">
        <v>297</v>
      </c>
      <c r="X70" s="97"/>
      <c r="Y70" s="97"/>
      <c r="Z70" s="97"/>
      <c r="AA70" s="97"/>
      <c r="AB70" s="97"/>
      <c r="AC70" s="97"/>
      <c r="AD70" s="97"/>
      <c r="AE70" s="97"/>
      <c r="AF70" s="69" t="s">
        <v>119</v>
      </c>
      <c r="AG70" s="86" t="s">
        <v>120</v>
      </c>
      <c r="AH70" s="69" t="s">
        <v>251</v>
      </c>
      <c r="AI70" s="86" t="s">
        <v>252</v>
      </c>
      <c r="AJ70" s="69"/>
    </row>
    <row r="71" s="99" customFormat="1" ht="45" hidden="1" customHeight="1" spans="1:36">
      <c r="A71" s="65" t="s">
        <v>298</v>
      </c>
      <c r="B71" s="65"/>
      <c r="C71" s="108" t="s">
        <v>299</v>
      </c>
      <c r="D71" s="65"/>
      <c r="E71" s="65"/>
      <c r="F71" s="109"/>
      <c r="G71" s="108"/>
      <c r="H71" s="110"/>
      <c r="I71" s="109"/>
      <c r="J71" s="114"/>
      <c r="K71" s="65">
        <f t="shared" ref="K71:U71" si="25">SUM(K72)</f>
        <v>1000</v>
      </c>
      <c r="L71" s="65">
        <f t="shared" si="25"/>
        <v>1000</v>
      </c>
      <c r="M71" s="65">
        <f t="shared" si="25"/>
        <v>1000</v>
      </c>
      <c r="N71" s="65">
        <f t="shared" si="25"/>
        <v>0</v>
      </c>
      <c r="O71" s="65">
        <f t="shared" si="25"/>
        <v>0</v>
      </c>
      <c r="P71" s="65">
        <f t="shared" si="25"/>
        <v>0</v>
      </c>
      <c r="Q71" s="65">
        <f t="shared" si="25"/>
        <v>0</v>
      </c>
      <c r="R71" s="65">
        <f t="shared" si="25"/>
        <v>0</v>
      </c>
      <c r="S71" s="65">
        <f t="shared" si="25"/>
        <v>0</v>
      </c>
      <c r="T71" s="65">
        <f t="shared" si="25"/>
        <v>0</v>
      </c>
      <c r="U71" s="65">
        <f t="shared" si="25"/>
        <v>0</v>
      </c>
      <c r="V71" s="88"/>
      <c r="W71" s="88"/>
      <c r="X71" s="88"/>
      <c r="Y71" s="88"/>
      <c r="Z71" s="88"/>
      <c r="AA71" s="70"/>
      <c r="AB71" s="70"/>
      <c r="AC71" s="88"/>
      <c r="AD71" s="88"/>
      <c r="AE71" s="88"/>
      <c r="AF71" s="65"/>
      <c r="AG71" s="65"/>
      <c r="AH71" s="65"/>
      <c r="AI71" s="116"/>
      <c r="AJ71" s="119"/>
    </row>
    <row r="72" s="57" customFormat="1" ht="66" hidden="1" customHeight="1" spans="1:36">
      <c r="A72" s="69">
        <v>57</v>
      </c>
      <c r="B72" s="69" t="s">
        <v>300</v>
      </c>
      <c r="C72" s="69" t="s">
        <v>301</v>
      </c>
      <c r="D72" s="69" t="s">
        <v>41</v>
      </c>
      <c r="E72" s="69" t="s">
        <v>302</v>
      </c>
      <c r="F72" s="69"/>
      <c r="G72" s="69" t="s">
        <v>303</v>
      </c>
      <c r="H72" s="71" t="s">
        <v>304</v>
      </c>
      <c r="I72" s="69" t="s">
        <v>305</v>
      </c>
      <c r="J72" s="69">
        <v>1000</v>
      </c>
      <c r="K72" s="69">
        <f t="shared" ref="K72:K75" si="26">SUM(L72,S72,T72,U72)</f>
        <v>1000</v>
      </c>
      <c r="L72" s="69">
        <f t="shared" ref="L72:L75" si="27">SUM(M72:R72)</f>
        <v>1000</v>
      </c>
      <c r="M72" s="69">
        <v>1000</v>
      </c>
      <c r="N72" s="69"/>
      <c r="O72" s="84"/>
      <c r="P72" s="69"/>
      <c r="Q72" s="69"/>
      <c r="R72" s="69"/>
      <c r="S72" s="69"/>
      <c r="T72" s="69"/>
      <c r="U72" s="84"/>
      <c r="V72" s="69"/>
      <c r="W72" s="69"/>
      <c r="X72" s="69"/>
      <c r="Y72" s="69"/>
      <c r="Z72" s="69"/>
      <c r="AA72" s="69"/>
      <c r="AB72" s="69"/>
      <c r="AC72" s="69"/>
      <c r="AD72" s="69"/>
      <c r="AE72" s="69"/>
      <c r="AF72" s="69" t="s">
        <v>87</v>
      </c>
      <c r="AG72" s="69" t="s">
        <v>88</v>
      </c>
      <c r="AH72" s="69" t="s">
        <v>87</v>
      </c>
      <c r="AI72" s="69" t="s">
        <v>88</v>
      </c>
      <c r="AJ72" s="69"/>
    </row>
    <row r="73" s="55" customFormat="1" ht="45" hidden="1" customHeight="1" spans="1:36">
      <c r="A73" s="65" t="s">
        <v>306</v>
      </c>
      <c r="B73" s="65"/>
      <c r="C73" s="65"/>
      <c r="D73" s="65">
        <v>2</v>
      </c>
      <c r="E73" s="65"/>
      <c r="F73" s="65"/>
      <c r="G73" s="65"/>
      <c r="H73" s="66"/>
      <c r="I73" s="65"/>
      <c r="J73" s="81">
        <f>K73/K6</f>
        <v>0.0359201306656699</v>
      </c>
      <c r="K73" s="65">
        <f t="shared" ref="K73:U73" si="28">SUM(K74:K75)</f>
        <v>3076.752</v>
      </c>
      <c r="L73" s="65">
        <f t="shared" si="28"/>
        <v>3076.752</v>
      </c>
      <c r="M73" s="65">
        <f t="shared" si="28"/>
        <v>3076.752</v>
      </c>
      <c r="N73" s="65">
        <f t="shared" si="28"/>
        <v>0</v>
      </c>
      <c r="O73" s="65">
        <f t="shared" si="28"/>
        <v>0</v>
      </c>
      <c r="P73" s="65">
        <f t="shared" si="28"/>
        <v>0</v>
      </c>
      <c r="Q73" s="65">
        <f t="shared" si="28"/>
        <v>0</v>
      </c>
      <c r="R73" s="65">
        <f t="shared" si="28"/>
        <v>0</v>
      </c>
      <c r="S73" s="65">
        <f t="shared" si="28"/>
        <v>0</v>
      </c>
      <c r="T73" s="65">
        <f t="shared" si="28"/>
        <v>0</v>
      </c>
      <c r="U73" s="65">
        <f t="shared" si="28"/>
        <v>0</v>
      </c>
      <c r="V73" s="97"/>
      <c r="W73" s="97"/>
      <c r="X73" s="97"/>
      <c r="Y73" s="97"/>
      <c r="Z73" s="97"/>
      <c r="AA73" s="97"/>
      <c r="AB73" s="97"/>
      <c r="AC73" s="97"/>
      <c r="AD73" s="97"/>
      <c r="AE73" s="97"/>
      <c r="AF73" s="65"/>
      <c r="AG73" s="65"/>
      <c r="AH73" s="65"/>
      <c r="AI73" s="65"/>
      <c r="AJ73" s="65"/>
    </row>
    <row r="74" s="58" customFormat="1" ht="57" hidden="1" spans="1:36">
      <c r="A74" s="69">
        <v>1</v>
      </c>
      <c r="B74" s="69" t="s">
        <v>307</v>
      </c>
      <c r="C74" s="69" t="s">
        <v>308</v>
      </c>
      <c r="D74" s="69" t="s">
        <v>309</v>
      </c>
      <c r="E74" s="69" t="s">
        <v>310</v>
      </c>
      <c r="F74" s="69" t="s">
        <v>43</v>
      </c>
      <c r="G74" s="69" t="s">
        <v>311</v>
      </c>
      <c r="H74" s="71" t="s">
        <v>312</v>
      </c>
      <c r="I74" s="86" t="s">
        <v>313</v>
      </c>
      <c r="J74" s="69">
        <v>608</v>
      </c>
      <c r="K74" s="69">
        <f t="shared" si="26"/>
        <v>1181.952</v>
      </c>
      <c r="L74" s="69">
        <f t="shared" si="27"/>
        <v>1181.952</v>
      </c>
      <c r="M74" s="78">
        <v>1181.952</v>
      </c>
      <c r="N74" s="78"/>
      <c r="O74" s="84"/>
      <c r="P74" s="78"/>
      <c r="Q74" s="69"/>
      <c r="R74" s="78"/>
      <c r="S74" s="69"/>
      <c r="T74" s="69"/>
      <c r="U74" s="84"/>
      <c r="V74" s="69" t="s">
        <v>314</v>
      </c>
      <c r="W74" s="69" t="s">
        <v>315</v>
      </c>
      <c r="X74" s="69"/>
      <c r="Y74" s="69"/>
      <c r="Z74" s="69"/>
      <c r="AA74" s="69"/>
      <c r="AB74" s="69"/>
      <c r="AC74" s="69"/>
      <c r="AD74" s="69"/>
      <c r="AE74" s="69"/>
      <c r="AF74" s="69" t="s">
        <v>316</v>
      </c>
      <c r="AG74" s="69" t="s">
        <v>317</v>
      </c>
      <c r="AH74" s="69" t="s">
        <v>316</v>
      </c>
      <c r="AI74" s="69" t="s">
        <v>317</v>
      </c>
      <c r="AJ74" s="78"/>
    </row>
    <row r="75" s="58" customFormat="1" ht="57" hidden="1" spans="1:36">
      <c r="A75" s="69">
        <v>2</v>
      </c>
      <c r="B75" s="69" t="s">
        <v>318</v>
      </c>
      <c r="C75" s="69" t="s">
        <v>319</v>
      </c>
      <c r="D75" s="69" t="s">
        <v>309</v>
      </c>
      <c r="E75" s="69" t="s">
        <v>310</v>
      </c>
      <c r="F75" s="69" t="s">
        <v>43</v>
      </c>
      <c r="G75" s="69" t="s">
        <v>311</v>
      </c>
      <c r="H75" s="71" t="s">
        <v>320</v>
      </c>
      <c r="I75" s="86" t="s">
        <v>313</v>
      </c>
      <c r="J75" s="69">
        <v>1579</v>
      </c>
      <c r="K75" s="69">
        <f t="shared" si="26"/>
        <v>1894.8</v>
      </c>
      <c r="L75" s="69">
        <f t="shared" si="27"/>
        <v>1894.8</v>
      </c>
      <c r="M75" s="78">
        <v>1894.8</v>
      </c>
      <c r="N75" s="78"/>
      <c r="O75" s="84"/>
      <c r="P75" s="78"/>
      <c r="Q75" s="69"/>
      <c r="R75" s="78"/>
      <c r="S75" s="69"/>
      <c r="T75" s="69"/>
      <c r="U75" s="84"/>
      <c r="V75" s="69" t="s">
        <v>321</v>
      </c>
      <c r="W75" s="69" t="s">
        <v>322</v>
      </c>
      <c r="X75" s="69"/>
      <c r="Y75" s="69"/>
      <c r="Z75" s="69"/>
      <c r="AA75" s="69"/>
      <c r="AB75" s="69"/>
      <c r="AC75" s="69"/>
      <c r="AD75" s="69"/>
      <c r="AE75" s="69"/>
      <c r="AF75" s="69" t="s">
        <v>323</v>
      </c>
      <c r="AG75" s="69" t="s">
        <v>324</v>
      </c>
      <c r="AH75" s="69" t="s">
        <v>323</v>
      </c>
      <c r="AI75" s="69" t="s">
        <v>324</v>
      </c>
      <c r="AJ75" s="78"/>
    </row>
    <row r="76" s="55" customFormat="1" ht="45" hidden="1" customHeight="1" spans="1:36">
      <c r="A76" s="65" t="s">
        <v>325</v>
      </c>
      <c r="B76" s="65"/>
      <c r="C76" s="65"/>
      <c r="D76" s="65">
        <v>53</v>
      </c>
      <c r="E76" s="65"/>
      <c r="F76" s="65"/>
      <c r="G76" s="65"/>
      <c r="H76" s="66"/>
      <c r="I76" s="65"/>
      <c r="J76" s="81">
        <f>K76/K6</f>
        <v>0.306267321061305</v>
      </c>
      <c r="K76" s="65">
        <f t="shared" ref="K76:U76" si="29">SUM(K77,K103,K108,K112,K128,K131)</f>
        <v>26233.44</v>
      </c>
      <c r="L76" s="65">
        <f t="shared" si="29"/>
        <v>25083.44</v>
      </c>
      <c r="M76" s="65">
        <f t="shared" si="29"/>
        <v>19963.44</v>
      </c>
      <c r="N76" s="65">
        <f t="shared" si="29"/>
        <v>5120</v>
      </c>
      <c r="O76" s="65">
        <f t="shared" si="29"/>
        <v>0</v>
      </c>
      <c r="P76" s="65">
        <f t="shared" si="29"/>
        <v>0</v>
      </c>
      <c r="Q76" s="65">
        <f t="shared" si="29"/>
        <v>0</v>
      </c>
      <c r="R76" s="65">
        <f t="shared" si="29"/>
        <v>0</v>
      </c>
      <c r="S76" s="65">
        <f t="shared" si="29"/>
        <v>150</v>
      </c>
      <c r="T76" s="65">
        <f t="shared" si="29"/>
        <v>1000</v>
      </c>
      <c r="U76" s="65">
        <f t="shared" si="29"/>
        <v>0</v>
      </c>
      <c r="V76" s="97"/>
      <c r="W76" s="97"/>
      <c r="X76" s="97"/>
      <c r="Y76" s="97"/>
      <c r="Z76" s="97"/>
      <c r="AA76" s="97"/>
      <c r="AB76" s="97"/>
      <c r="AC76" s="97"/>
      <c r="AD76" s="97"/>
      <c r="AE76" s="97"/>
      <c r="AF76" s="65"/>
      <c r="AG76" s="65"/>
      <c r="AH76" s="65"/>
      <c r="AI76" s="65"/>
      <c r="AJ76" s="65"/>
    </row>
    <row r="77" s="55" customFormat="1" ht="45" hidden="1" customHeight="1" spans="1:36">
      <c r="A77" s="65" t="s">
        <v>36</v>
      </c>
      <c r="B77" s="65"/>
      <c r="C77" s="65" t="s">
        <v>326</v>
      </c>
      <c r="D77" s="65"/>
      <c r="E77" s="65"/>
      <c r="F77" s="65"/>
      <c r="G77" s="65"/>
      <c r="H77" s="66" t="s">
        <v>327</v>
      </c>
      <c r="I77" s="65"/>
      <c r="J77" s="81"/>
      <c r="K77" s="65">
        <f t="shared" ref="K77:T77" si="30">SUM(K78:K102)</f>
        <v>9376</v>
      </c>
      <c r="L77" s="65">
        <f t="shared" si="30"/>
        <v>8376</v>
      </c>
      <c r="M77" s="65">
        <f t="shared" si="30"/>
        <v>8376</v>
      </c>
      <c r="N77" s="65">
        <f t="shared" si="30"/>
        <v>0</v>
      </c>
      <c r="O77" s="65">
        <f t="shared" si="30"/>
        <v>0</v>
      </c>
      <c r="P77" s="65">
        <f t="shared" si="30"/>
        <v>0</v>
      </c>
      <c r="Q77" s="65">
        <f t="shared" si="30"/>
        <v>0</v>
      </c>
      <c r="R77" s="65">
        <f t="shared" si="30"/>
        <v>0</v>
      </c>
      <c r="S77" s="65">
        <f t="shared" si="30"/>
        <v>0</v>
      </c>
      <c r="T77" s="65">
        <f t="shared" si="30"/>
        <v>1000</v>
      </c>
      <c r="U77" s="65">
        <f>SUM(U78:U111)</f>
        <v>0</v>
      </c>
      <c r="V77" s="97"/>
      <c r="W77" s="97"/>
      <c r="X77" s="97"/>
      <c r="Y77" s="97"/>
      <c r="Z77" s="97"/>
      <c r="AA77" s="97"/>
      <c r="AB77" s="97"/>
      <c r="AC77" s="97"/>
      <c r="AD77" s="97"/>
      <c r="AE77" s="97"/>
      <c r="AF77" s="65"/>
      <c r="AG77" s="65"/>
      <c r="AH77" s="65"/>
      <c r="AI77" s="65"/>
      <c r="AJ77" s="65"/>
    </row>
    <row r="78" s="57" customFormat="1" ht="139" hidden="1" customHeight="1" spans="1:36">
      <c r="A78" s="69">
        <v>1</v>
      </c>
      <c r="B78" s="69" t="s">
        <v>328</v>
      </c>
      <c r="C78" s="69" t="s">
        <v>329</v>
      </c>
      <c r="D78" s="69" t="s">
        <v>246</v>
      </c>
      <c r="E78" s="69" t="s">
        <v>247</v>
      </c>
      <c r="F78" s="69" t="s">
        <v>43</v>
      </c>
      <c r="G78" s="69" t="s">
        <v>330</v>
      </c>
      <c r="H78" s="71" t="s">
        <v>331</v>
      </c>
      <c r="I78" s="69" t="s">
        <v>332</v>
      </c>
      <c r="J78" s="86">
        <v>333</v>
      </c>
      <c r="K78" s="69">
        <f t="shared" ref="K78:K102" si="31">SUM(L78,S78,T78,U78)</f>
        <v>1630</v>
      </c>
      <c r="L78" s="69">
        <f t="shared" ref="L78:L102" si="32">SUM(M78:R78)</f>
        <v>630</v>
      </c>
      <c r="M78" s="69">
        <f>630+300+600+100-1000</f>
        <v>630</v>
      </c>
      <c r="N78" s="69"/>
      <c r="O78" s="84"/>
      <c r="P78" s="69"/>
      <c r="Q78" s="69"/>
      <c r="R78" s="69"/>
      <c r="S78" s="69"/>
      <c r="T78" s="69">
        <v>1000</v>
      </c>
      <c r="U78" s="84"/>
      <c r="V78" s="71"/>
      <c r="W78" s="71"/>
      <c r="X78" s="97"/>
      <c r="Y78" s="97"/>
      <c r="Z78" s="97"/>
      <c r="AA78" s="97"/>
      <c r="AB78" s="97"/>
      <c r="AC78" s="97"/>
      <c r="AD78" s="97"/>
      <c r="AE78" s="97"/>
      <c r="AF78" s="69" t="s">
        <v>66</v>
      </c>
      <c r="AG78" s="86" t="s">
        <v>67</v>
      </c>
      <c r="AH78" s="69" t="s">
        <v>251</v>
      </c>
      <c r="AI78" s="86" t="s">
        <v>252</v>
      </c>
      <c r="AJ78" s="69" t="s">
        <v>253</v>
      </c>
    </row>
    <row r="79" s="57" customFormat="1" ht="110" hidden="1" customHeight="1" spans="1:36">
      <c r="A79" s="69">
        <v>2</v>
      </c>
      <c r="B79" s="69" t="s">
        <v>333</v>
      </c>
      <c r="C79" s="69" t="s">
        <v>334</v>
      </c>
      <c r="D79" s="69" t="s">
        <v>246</v>
      </c>
      <c r="E79" s="69" t="s">
        <v>247</v>
      </c>
      <c r="F79" s="69" t="s">
        <v>43</v>
      </c>
      <c r="G79" s="87" t="s">
        <v>335</v>
      </c>
      <c r="H79" s="71" t="s">
        <v>336</v>
      </c>
      <c r="I79" s="69" t="s">
        <v>332</v>
      </c>
      <c r="J79" s="69">
        <v>231</v>
      </c>
      <c r="K79" s="69">
        <f t="shared" si="31"/>
        <v>184.8</v>
      </c>
      <c r="L79" s="69">
        <f t="shared" si="32"/>
        <v>184.8</v>
      </c>
      <c r="M79" s="69">
        <v>184.8</v>
      </c>
      <c r="N79" s="69"/>
      <c r="O79" s="84"/>
      <c r="P79" s="69"/>
      <c r="Q79" s="69"/>
      <c r="R79" s="69"/>
      <c r="S79" s="69"/>
      <c r="T79" s="69"/>
      <c r="U79" s="84"/>
      <c r="V79" s="71"/>
      <c r="W79" s="71"/>
      <c r="X79" s="97"/>
      <c r="Y79" s="97"/>
      <c r="Z79" s="97"/>
      <c r="AA79" s="97"/>
      <c r="AB79" s="97"/>
      <c r="AC79" s="97"/>
      <c r="AD79" s="97"/>
      <c r="AE79" s="97"/>
      <c r="AF79" s="69" t="s">
        <v>76</v>
      </c>
      <c r="AG79" s="86" t="s">
        <v>77</v>
      </c>
      <c r="AH79" s="69" t="s">
        <v>251</v>
      </c>
      <c r="AI79" s="86" t="s">
        <v>252</v>
      </c>
      <c r="AJ79" s="69" t="s">
        <v>57</v>
      </c>
    </row>
    <row r="80" s="57" customFormat="1" ht="115" hidden="1" customHeight="1" spans="1:36">
      <c r="A80" s="69">
        <v>3</v>
      </c>
      <c r="B80" s="69" t="s">
        <v>337</v>
      </c>
      <c r="C80" s="69" t="s">
        <v>338</v>
      </c>
      <c r="D80" s="69" t="s">
        <v>246</v>
      </c>
      <c r="E80" s="69" t="s">
        <v>247</v>
      </c>
      <c r="F80" s="69" t="s">
        <v>43</v>
      </c>
      <c r="G80" s="69" t="s">
        <v>339</v>
      </c>
      <c r="H80" s="71" t="s">
        <v>340</v>
      </c>
      <c r="I80" s="69" t="s">
        <v>332</v>
      </c>
      <c r="J80" s="69">
        <v>550</v>
      </c>
      <c r="K80" s="69">
        <f t="shared" si="31"/>
        <v>640</v>
      </c>
      <c r="L80" s="69">
        <f t="shared" si="32"/>
        <v>640</v>
      </c>
      <c r="M80" s="69">
        <v>640</v>
      </c>
      <c r="N80" s="69"/>
      <c r="O80" s="84"/>
      <c r="P80" s="69"/>
      <c r="Q80" s="69"/>
      <c r="R80" s="69"/>
      <c r="S80" s="69"/>
      <c r="T80" s="69"/>
      <c r="U80" s="84"/>
      <c r="V80" s="71"/>
      <c r="W80" s="71"/>
      <c r="X80" s="97"/>
      <c r="Y80" s="97"/>
      <c r="Z80" s="97"/>
      <c r="AA80" s="97"/>
      <c r="AB80" s="97"/>
      <c r="AC80" s="97"/>
      <c r="AD80" s="97"/>
      <c r="AE80" s="97"/>
      <c r="AF80" s="69" t="s">
        <v>76</v>
      </c>
      <c r="AG80" s="86" t="s">
        <v>77</v>
      </c>
      <c r="AH80" s="69" t="s">
        <v>251</v>
      </c>
      <c r="AI80" s="86" t="s">
        <v>252</v>
      </c>
      <c r="AJ80" s="69" t="s">
        <v>57</v>
      </c>
    </row>
    <row r="81" s="57" customFormat="1" ht="83" hidden="1" customHeight="1" spans="1:36">
      <c r="A81" s="69">
        <v>4</v>
      </c>
      <c r="B81" s="69" t="s">
        <v>341</v>
      </c>
      <c r="C81" s="69" t="s">
        <v>342</v>
      </c>
      <c r="D81" s="69" t="s">
        <v>246</v>
      </c>
      <c r="E81" s="69" t="s">
        <v>247</v>
      </c>
      <c r="F81" s="69" t="s">
        <v>43</v>
      </c>
      <c r="G81" s="87" t="s">
        <v>343</v>
      </c>
      <c r="H81" s="71" t="s">
        <v>344</v>
      </c>
      <c r="I81" s="69" t="s">
        <v>332</v>
      </c>
      <c r="J81" s="69">
        <v>247</v>
      </c>
      <c r="K81" s="69">
        <f t="shared" si="31"/>
        <v>197.6</v>
      </c>
      <c r="L81" s="69">
        <f t="shared" si="32"/>
        <v>197.6</v>
      </c>
      <c r="M81" s="69">
        <v>197.6</v>
      </c>
      <c r="N81" s="69"/>
      <c r="O81" s="84"/>
      <c r="P81" s="69"/>
      <c r="Q81" s="69"/>
      <c r="R81" s="69"/>
      <c r="S81" s="69"/>
      <c r="T81" s="69"/>
      <c r="U81" s="84"/>
      <c r="V81" s="71"/>
      <c r="W81" s="71"/>
      <c r="X81" s="97"/>
      <c r="Y81" s="97"/>
      <c r="Z81" s="97"/>
      <c r="AA81" s="97"/>
      <c r="AB81" s="97"/>
      <c r="AC81" s="97"/>
      <c r="AD81" s="97"/>
      <c r="AE81" s="97"/>
      <c r="AF81" s="69" t="s">
        <v>114</v>
      </c>
      <c r="AG81" s="86" t="s">
        <v>115</v>
      </c>
      <c r="AH81" s="69" t="s">
        <v>251</v>
      </c>
      <c r="AI81" s="86" t="s">
        <v>252</v>
      </c>
      <c r="AJ81" s="69" t="s">
        <v>57</v>
      </c>
    </row>
    <row r="82" s="57" customFormat="1" ht="83" hidden="1" customHeight="1" spans="1:36">
      <c r="A82" s="69">
        <v>5</v>
      </c>
      <c r="B82" s="69" t="s">
        <v>345</v>
      </c>
      <c r="C82" s="69" t="s">
        <v>346</v>
      </c>
      <c r="D82" s="69" t="s">
        <v>246</v>
      </c>
      <c r="E82" s="69" t="s">
        <v>247</v>
      </c>
      <c r="F82" s="69" t="s">
        <v>43</v>
      </c>
      <c r="G82" s="87" t="s">
        <v>347</v>
      </c>
      <c r="H82" s="71" t="s">
        <v>348</v>
      </c>
      <c r="I82" s="69" t="s">
        <v>332</v>
      </c>
      <c r="J82" s="69">
        <v>233</v>
      </c>
      <c r="K82" s="69">
        <f t="shared" si="31"/>
        <v>186.4</v>
      </c>
      <c r="L82" s="69">
        <f t="shared" si="32"/>
        <v>186.4</v>
      </c>
      <c r="M82" s="69">
        <v>186.4</v>
      </c>
      <c r="N82" s="69"/>
      <c r="O82" s="84"/>
      <c r="P82" s="69"/>
      <c r="Q82" s="69"/>
      <c r="R82" s="69"/>
      <c r="S82" s="69"/>
      <c r="T82" s="69"/>
      <c r="U82" s="84"/>
      <c r="V82" s="71"/>
      <c r="W82" s="71"/>
      <c r="X82" s="97"/>
      <c r="Y82" s="97"/>
      <c r="Z82" s="97"/>
      <c r="AA82" s="97"/>
      <c r="AB82" s="97"/>
      <c r="AC82" s="97"/>
      <c r="AD82" s="97"/>
      <c r="AE82" s="97"/>
      <c r="AF82" s="69" t="s">
        <v>114</v>
      </c>
      <c r="AG82" s="86" t="s">
        <v>115</v>
      </c>
      <c r="AH82" s="69" t="s">
        <v>251</v>
      </c>
      <c r="AI82" s="86" t="s">
        <v>252</v>
      </c>
      <c r="AJ82" s="69" t="s">
        <v>57</v>
      </c>
    </row>
    <row r="83" s="57" customFormat="1" ht="83" hidden="1" customHeight="1" spans="1:36">
      <c r="A83" s="69">
        <v>6</v>
      </c>
      <c r="B83" s="69" t="s">
        <v>349</v>
      </c>
      <c r="C83" s="69" t="s">
        <v>350</v>
      </c>
      <c r="D83" s="69" t="s">
        <v>246</v>
      </c>
      <c r="E83" s="69" t="s">
        <v>247</v>
      </c>
      <c r="F83" s="69" t="s">
        <v>43</v>
      </c>
      <c r="G83" s="87" t="s">
        <v>351</v>
      </c>
      <c r="H83" s="71" t="s">
        <v>352</v>
      </c>
      <c r="I83" s="69" t="s">
        <v>332</v>
      </c>
      <c r="J83" s="69">
        <v>40</v>
      </c>
      <c r="K83" s="69">
        <f t="shared" si="31"/>
        <v>390</v>
      </c>
      <c r="L83" s="69">
        <f t="shared" si="32"/>
        <v>390</v>
      </c>
      <c r="M83" s="69">
        <v>390</v>
      </c>
      <c r="N83" s="69"/>
      <c r="O83" s="84"/>
      <c r="P83" s="69"/>
      <c r="Q83" s="69"/>
      <c r="R83" s="69"/>
      <c r="S83" s="69"/>
      <c r="T83" s="69"/>
      <c r="U83" s="84"/>
      <c r="V83" s="71"/>
      <c r="W83" s="71"/>
      <c r="X83" s="97"/>
      <c r="Y83" s="97"/>
      <c r="Z83" s="97"/>
      <c r="AA83" s="97"/>
      <c r="AB83" s="97"/>
      <c r="AC83" s="97"/>
      <c r="AD83" s="97"/>
      <c r="AE83" s="97"/>
      <c r="AF83" s="69" t="s">
        <v>71</v>
      </c>
      <c r="AG83" s="69" t="s">
        <v>72</v>
      </c>
      <c r="AH83" s="69" t="s">
        <v>251</v>
      </c>
      <c r="AI83" s="86" t="s">
        <v>252</v>
      </c>
      <c r="AJ83" s="69" t="s">
        <v>57</v>
      </c>
    </row>
    <row r="84" s="57" customFormat="1" ht="83" hidden="1" customHeight="1" spans="1:36">
      <c r="A84" s="69">
        <v>7</v>
      </c>
      <c r="B84" s="69" t="s">
        <v>353</v>
      </c>
      <c r="C84" s="69" t="s">
        <v>354</v>
      </c>
      <c r="D84" s="69" t="s">
        <v>246</v>
      </c>
      <c r="E84" s="69" t="s">
        <v>247</v>
      </c>
      <c r="F84" s="69" t="s">
        <v>43</v>
      </c>
      <c r="G84" s="87" t="s">
        <v>355</v>
      </c>
      <c r="H84" s="71" t="s">
        <v>356</v>
      </c>
      <c r="I84" s="69" t="s">
        <v>332</v>
      </c>
      <c r="J84" s="69">
        <v>346</v>
      </c>
      <c r="K84" s="69">
        <f t="shared" si="31"/>
        <v>276.8</v>
      </c>
      <c r="L84" s="69">
        <f t="shared" si="32"/>
        <v>276.8</v>
      </c>
      <c r="M84" s="69">
        <v>276.8</v>
      </c>
      <c r="N84" s="69"/>
      <c r="O84" s="84"/>
      <c r="P84" s="69"/>
      <c r="Q84" s="69"/>
      <c r="R84" s="69"/>
      <c r="S84" s="69"/>
      <c r="T84" s="69"/>
      <c r="U84" s="84"/>
      <c r="V84" s="71"/>
      <c r="W84" s="71"/>
      <c r="X84" s="97"/>
      <c r="Y84" s="97"/>
      <c r="Z84" s="97"/>
      <c r="AA84" s="97"/>
      <c r="AB84" s="97"/>
      <c r="AC84" s="97"/>
      <c r="AD84" s="97"/>
      <c r="AE84" s="97"/>
      <c r="AF84" s="69" t="s">
        <v>71</v>
      </c>
      <c r="AG84" s="69" t="s">
        <v>72</v>
      </c>
      <c r="AH84" s="69" t="s">
        <v>251</v>
      </c>
      <c r="AI84" s="86" t="s">
        <v>252</v>
      </c>
      <c r="AJ84" s="69" t="s">
        <v>57</v>
      </c>
    </row>
    <row r="85" s="57" customFormat="1" ht="103" hidden="1" customHeight="1" spans="1:36">
      <c r="A85" s="69">
        <v>8</v>
      </c>
      <c r="B85" s="69" t="s">
        <v>357</v>
      </c>
      <c r="C85" s="69" t="s">
        <v>358</v>
      </c>
      <c r="D85" s="69" t="s">
        <v>246</v>
      </c>
      <c r="E85" s="69" t="s">
        <v>247</v>
      </c>
      <c r="F85" s="69" t="s">
        <v>43</v>
      </c>
      <c r="G85" s="87" t="s">
        <v>359</v>
      </c>
      <c r="H85" s="71" t="s">
        <v>360</v>
      </c>
      <c r="I85" s="69" t="s">
        <v>332</v>
      </c>
      <c r="J85" s="69">
        <v>163</v>
      </c>
      <c r="K85" s="69">
        <f t="shared" si="31"/>
        <v>515.4</v>
      </c>
      <c r="L85" s="69">
        <f t="shared" si="32"/>
        <v>515.4</v>
      </c>
      <c r="M85" s="69">
        <v>515.4</v>
      </c>
      <c r="N85" s="69"/>
      <c r="O85" s="84"/>
      <c r="P85" s="69"/>
      <c r="Q85" s="69"/>
      <c r="R85" s="69"/>
      <c r="S85" s="69"/>
      <c r="T85" s="69"/>
      <c r="U85" s="84"/>
      <c r="V85" s="71"/>
      <c r="W85" s="71"/>
      <c r="X85" s="97"/>
      <c r="Y85" s="97"/>
      <c r="Z85" s="97"/>
      <c r="AA85" s="97"/>
      <c r="AB85" s="97"/>
      <c r="AC85" s="97"/>
      <c r="AD85" s="97"/>
      <c r="AE85" s="97"/>
      <c r="AF85" s="69" t="s">
        <v>109</v>
      </c>
      <c r="AG85" s="86" t="s">
        <v>110</v>
      </c>
      <c r="AH85" s="69" t="s">
        <v>251</v>
      </c>
      <c r="AI85" s="86" t="s">
        <v>252</v>
      </c>
      <c r="AJ85" s="69" t="s">
        <v>57</v>
      </c>
    </row>
    <row r="86" s="57" customFormat="1" ht="99" hidden="1" customHeight="1" spans="1:36">
      <c r="A86" s="69">
        <v>9</v>
      </c>
      <c r="B86" s="69" t="s">
        <v>361</v>
      </c>
      <c r="C86" s="69" t="s">
        <v>362</v>
      </c>
      <c r="D86" s="69" t="s">
        <v>246</v>
      </c>
      <c r="E86" s="69" t="s">
        <v>247</v>
      </c>
      <c r="F86" s="69" t="s">
        <v>43</v>
      </c>
      <c r="G86" s="87" t="s">
        <v>363</v>
      </c>
      <c r="H86" s="71" t="s">
        <v>364</v>
      </c>
      <c r="I86" s="69" t="s">
        <v>332</v>
      </c>
      <c r="J86" s="69">
        <v>70</v>
      </c>
      <c r="K86" s="69">
        <f t="shared" si="31"/>
        <v>56</v>
      </c>
      <c r="L86" s="69">
        <f t="shared" si="32"/>
        <v>56</v>
      </c>
      <c r="M86" s="69">
        <v>56</v>
      </c>
      <c r="N86" s="69"/>
      <c r="O86" s="84"/>
      <c r="P86" s="69"/>
      <c r="Q86" s="69"/>
      <c r="R86" s="69"/>
      <c r="S86" s="69"/>
      <c r="T86" s="69"/>
      <c r="U86" s="84"/>
      <c r="V86" s="71"/>
      <c r="W86" s="71"/>
      <c r="X86" s="97"/>
      <c r="Y86" s="97"/>
      <c r="Z86" s="97"/>
      <c r="AA86" s="97"/>
      <c r="AB86" s="97"/>
      <c r="AC86" s="97"/>
      <c r="AD86" s="97"/>
      <c r="AE86" s="97"/>
      <c r="AF86" s="69" t="s">
        <v>165</v>
      </c>
      <c r="AG86" s="86" t="s">
        <v>166</v>
      </c>
      <c r="AH86" s="69" t="s">
        <v>251</v>
      </c>
      <c r="AI86" s="86" t="s">
        <v>252</v>
      </c>
      <c r="AJ86" s="69" t="s">
        <v>57</v>
      </c>
    </row>
    <row r="87" s="57" customFormat="1" ht="107" hidden="1" customHeight="1" spans="1:36">
      <c r="A87" s="69">
        <v>10</v>
      </c>
      <c r="B87" s="69" t="s">
        <v>365</v>
      </c>
      <c r="C87" s="69" t="s">
        <v>366</v>
      </c>
      <c r="D87" s="69" t="s">
        <v>246</v>
      </c>
      <c r="E87" s="69" t="s">
        <v>247</v>
      </c>
      <c r="F87" s="69" t="s">
        <v>43</v>
      </c>
      <c r="G87" s="87" t="s">
        <v>367</v>
      </c>
      <c r="H87" s="71" t="s">
        <v>368</v>
      </c>
      <c r="I87" s="69" t="s">
        <v>332</v>
      </c>
      <c r="J87" s="69">
        <v>225</v>
      </c>
      <c r="K87" s="69">
        <f t="shared" si="31"/>
        <v>180</v>
      </c>
      <c r="L87" s="69">
        <f t="shared" si="32"/>
        <v>180</v>
      </c>
      <c r="M87" s="69">
        <v>180</v>
      </c>
      <c r="N87" s="69"/>
      <c r="O87" s="84"/>
      <c r="P87" s="69"/>
      <c r="Q87" s="69"/>
      <c r="R87" s="69"/>
      <c r="S87" s="69"/>
      <c r="T87" s="69"/>
      <c r="U87" s="84"/>
      <c r="V87" s="71"/>
      <c r="W87" s="71"/>
      <c r="X87" s="97"/>
      <c r="Y87" s="97"/>
      <c r="Z87" s="97"/>
      <c r="AA87" s="97"/>
      <c r="AB87" s="97"/>
      <c r="AC87" s="97"/>
      <c r="AD87" s="97"/>
      <c r="AE87" s="97"/>
      <c r="AF87" s="69" t="s">
        <v>47</v>
      </c>
      <c r="AG87" s="86" t="s">
        <v>48</v>
      </c>
      <c r="AH87" s="69" t="s">
        <v>251</v>
      </c>
      <c r="AI87" s="86" t="s">
        <v>252</v>
      </c>
      <c r="AJ87" s="69" t="s">
        <v>57</v>
      </c>
    </row>
    <row r="88" s="57" customFormat="1" ht="118" hidden="1" customHeight="1" spans="1:36">
      <c r="A88" s="69">
        <v>11</v>
      </c>
      <c r="B88" s="69" t="s">
        <v>369</v>
      </c>
      <c r="C88" s="69" t="s">
        <v>370</v>
      </c>
      <c r="D88" s="69" t="s">
        <v>246</v>
      </c>
      <c r="E88" s="69" t="s">
        <v>247</v>
      </c>
      <c r="F88" s="69" t="s">
        <v>43</v>
      </c>
      <c r="G88" s="87" t="s">
        <v>371</v>
      </c>
      <c r="H88" s="71" t="s">
        <v>372</v>
      </c>
      <c r="I88" s="69" t="s">
        <v>332</v>
      </c>
      <c r="J88" s="69">
        <v>280</v>
      </c>
      <c r="K88" s="69">
        <f t="shared" si="31"/>
        <v>254</v>
      </c>
      <c r="L88" s="69">
        <f t="shared" si="32"/>
        <v>254</v>
      </c>
      <c r="M88" s="69">
        <v>254</v>
      </c>
      <c r="N88" s="69"/>
      <c r="O88" s="84"/>
      <c r="P88" s="69"/>
      <c r="Q88" s="69"/>
      <c r="R88" s="69"/>
      <c r="S88" s="69"/>
      <c r="T88" s="69"/>
      <c r="U88" s="84"/>
      <c r="V88" s="71"/>
      <c r="W88" s="71"/>
      <c r="X88" s="97"/>
      <c r="Y88" s="97"/>
      <c r="Z88" s="97"/>
      <c r="AA88" s="97"/>
      <c r="AB88" s="97"/>
      <c r="AC88" s="97"/>
      <c r="AD88" s="97"/>
      <c r="AE88" s="97"/>
      <c r="AF88" s="69" t="s">
        <v>47</v>
      </c>
      <c r="AG88" s="86" t="s">
        <v>48</v>
      </c>
      <c r="AH88" s="69" t="s">
        <v>251</v>
      </c>
      <c r="AI88" s="86" t="s">
        <v>252</v>
      </c>
      <c r="AJ88" s="69" t="s">
        <v>57</v>
      </c>
    </row>
    <row r="89" s="57" customFormat="1" ht="108" hidden="1" customHeight="1" spans="1:36">
      <c r="A89" s="69">
        <v>12</v>
      </c>
      <c r="B89" s="69" t="s">
        <v>373</v>
      </c>
      <c r="C89" s="69" t="s">
        <v>374</v>
      </c>
      <c r="D89" s="69" t="s">
        <v>246</v>
      </c>
      <c r="E89" s="69" t="s">
        <v>247</v>
      </c>
      <c r="F89" s="69" t="s">
        <v>43</v>
      </c>
      <c r="G89" s="87" t="s">
        <v>375</v>
      </c>
      <c r="H89" s="71" t="s">
        <v>376</v>
      </c>
      <c r="I89" s="69" t="s">
        <v>332</v>
      </c>
      <c r="J89" s="69">
        <v>165</v>
      </c>
      <c r="K89" s="69">
        <f t="shared" si="31"/>
        <v>132</v>
      </c>
      <c r="L89" s="69">
        <f t="shared" si="32"/>
        <v>132</v>
      </c>
      <c r="M89" s="69">
        <v>132</v>
      </c>
      <c r="N89" s="69"/>
      <c r="O89" s="84"/>
      <c r="P89" s="69"/>
      <c r="Q89" s="69"/>
      <c r="R89" s="69"/>
      <c r="S89" s="69"/>
      <c r="T89" s="69"/>
      <c r="U89" s="84"/>
      <c r="V89" s="71"/>
      <c r="W89" s="71"/>
      <c r="X89" s="97"/>
      <c r="Y89" s="97"/>
      <c r="Z89" s="97"/>
      <c r="AA89" s="97"/>
      <c r="AB89" s="97"/>
      <c r="AC89" s="97"/>
      <c r="AD89" s="97"/>
      <c r="AE89" s="97"/>
      <c r="AF89" s="69" t="s">
        <v>104</v>
      </c>
      <c r="AG89" s="86" t="s">
        <v>105</v>
      </c>
      <c r="AH89" s="69" t="s">
        <v>251</v>
      </c>
      <c r="AI89" s="86" t="s">
        <v>252</v>
      </c>
      <c r="AJ89" s="69" t="s">
        <v>57</v>
      </c>
    </row>
    <row r="90" s="57" customFormat="1" ht="102" hidden="1" customHeight="1" spans="1:36">
      <c r="A90" s="69">
        <v>13</v>
      </c>
      <c r="B90" s="69" t="s">
        <v>377</v>
      </c>
      <c r="C90" s="69" t="s">
        <v>378</v>
      </c>
      <c r="D90" s="69" t="s">
        <v>246</v>
      </c>
      <c r="E90" s="69" t="s">
        <v>247</v>
      </c>
      <c r="F90" s="69" t="s">
        <v>43</v>
      </c>
      <c r="G90" s="87" t="s">
        <v>379</v>
      </c>
      <c r="H90" s="71" t="s">
        <v>380</v>
      </c>
      <c r="I90" s="69" t="s">
        <v>332</v>
      </c>
      <c r="J90" s="69">
        <v>275</v>
      </c>
      <c r="K90" s="69">
        <f t="shared" si="31"/>
        <v>220</v>
      </c>
      <c r="L90" s="69">
        <f t="shared" si="32"/>
        <v>220</v>
      </c>
      <c r="M90" s="69">
        <v>220</v>
      </c>
      <c r="N90" s="69"/>
      <c r="O90" s="84"/>
      <c r="P90" s="69"/>
      <c r="Q90" s="69"/>
      <c r="R90" s="69"/>
      <c r="S90" s="69"/>
      <c r="T90" s="69"/>
      <c r="U90" s="84"/>
      <c r="V90" s="71"/>
      <c r="W90" s="71"/>
      <c r="X90" s="97"/>
      <c r="Y90" s="97"/>
      <c r="Z90" s="97"/>
      <c r="AA90" s="97"/>
      <c r="AB90" s="97"/>
      <c r="AC90" s="97"/>
      <c r="AD90" s="97"/>
      <c r="AE90" s="97"/>
      <c r="AF90" s="69" t="s">
        <v>104</v>
      </c>
      <c r="AG90" s="86" t="s">
        <v>105</v>
      </c>
      <c r="AH90" s="69" t="s">
        <v>251</v>
      </c>
      <c r="AI90" s="86" t="s">
        <v>252</v>
      </c>
      <c r="AJ90" s="69" t="s">
        <v>57</v>
      </c>
    </row>
    <row r="91" s="57" customFormat="1" ht="125" hidden="1" customHeight="1" spans="1:36">
      <c r="A91" s="69">
        <v>14</v>
      </c>
      <c r="B91" s="69" t="s">
        <v>381</v>
      </c>
      <c r="C91" s="69" t="s">
        <v>382</v>
      </c>
      <c r="D91" s="69" t="s">
        <v>246</v>
      </c>
      <c r="E91" s="69" t="s">
        <v>247</v>
      </c>
      <c r="F91" s="69" t="s">
        <v>43</v>
      </c>
      <c r="G91" s="69" t="s">
        <v>383</v>
      </c>
      <c r="H91" s="71" t="s">
        <v>384</v>
      </c>
      <c r="I91" s="69" t="s">
        <v>332</v>
      </c>
      <c r="J91" s="69">
        <v>201</v>
      </c>
      <c r="K91" s="69">
        <f t="shared" si="31"/>
        <v>900</v>
      </c>
      <c r="L91" s="69">
        <f t="shared" si="32"/>
        <v>900</v>
      </c>
      <c r="M91" s="69">
        <v>900</v>
      </c>
      <c r="N91" s="69"/>
      <c r="O91" s="84"/>
      <c r="P91" s="69"/>
      <c r="Q91" s="69"/>
      <c r="R91" s="69"/>
      <c r="S91" s="69"/>
      <c r="T91" s="69"/>
      <c r="U91" s="84"/>
      <c r="V91" s="71"/>
      <c r="W91" s="71"/>
      <c r="X91" s="97"/>
      <c r="Y91" s="97"/>
      <c r="Z91" s="97"/>
      <c r="AA91" s="97"/>
      <c r="AB91" s="97"/>
      <c r="AC91" s="97"/>
      <c r="AD91" s="97"/>
      <c r="AE91" s="97"/>
      <c r="AF91" s="69" t="s">
        <v>66</v>
      </c>
      <c r="AG91" s="86" t="s">
        <v>67</v>
      </c>
      <c r="AH91" s="69" t="s">
        <v>251</v>
      </c>
      <c r="AI91" s="86" t="s">
        <v>252</v>
      </c>
      <c r="AJ91" s="69" t="s">
        <v>57</v>
      </c>
    </row>
    <row r="92" s="57" customFormat="1" ht="129" hidden="1" customHeight="1" spans="1:36">
      <c r="A92" s="69">
        <v>15</v>
      </c>
      <c r="B92" s="69" t="s">
        <v>385</v>
      </c>
      <c r="C92" s="69" t="s">
        <v>386</v>
      </c>
      <c r="D92" s="69" t="s">
        <v>246</v>
      </c>
      <c r="E92" s="69" t="s">
        <v>247</v>
      </c>
      <c r="F92" s="69" t="s">
        <v>43</v>
      </c>
      <c r="G92" s="69" t="s">
        <v>387</v>
      </c>
      <c r="H92" s="71" t="s">
        <v>388</v>
      </c>
      <c r="I92" s="69" t="s">
        <v>332</v>
      </c>
      <c r="J92" s="69">
        <v>283</v>
      </c>
      <c r="K92" s="69">
        <f t="shared" si="31"/>
        <v>900</v>
      </c>
      <c r="L92" s="69">
        <f t="shared" si="32"/>
        <v>900</v>
      </c>
      <c r="M92" s="69">
        <v>900</v>
      </c>
      <c r="N92" s="69"/>
      <c r="O92" s="84"/>
      <c r="P92" s="69"/>
      <c r="Q92" s="69"/>
      <c r="R92" s="69"/>
      <c r="S92" s="69"/>
      <c r="T92" s="69"/>
      <c r="U92" s="84"/>
      <c r="V92" s="71"/>
      <c r="W92" s="71"/>
      <c r="X92" s="97"/>
      <c r="Y92" s="97"/>
      <c r="Z92" s="97"/>
      <c r="AA92" s="97"/>
      <c r="AB92" s="97"/>
      <c r="AC92" s="97"/>
      <c r="AD92" s="97"/>
      <c r="AE92" s="97"/>
      <c r="AF92" s="69" t="s">
        <v>66</v>
      </c>
      <c r="AG92" s="86" t="s">
        <v>67</v>
      </c>
      <c r="AH92" s="69" t="s">
        <v>251</v>
      </c>
      <c r="AI92" s="86" t="s">
        <v>252</v>
      </c>
      <c r="AJ92" s="69" t="s">
        <v>57</v>
      </c>
    </row>
    <row r="93" s="57" customFormat="1" ht="118" hidden="1" customHeight="1" spans="1:36">
      <c r="A93" s="69">
        <v>16</v>
      </c>
      <c r="B93" s="69" t="s">
        <v>389</v>
      </c>
      <c r="C93" s="69" t="s">
        <v>390</v>
      </c>
      <c r="D93" s="69" t="s">
        <v>246</v>
      </c>
      <c r="E93" s="69" t="s">
        <v>391</v>
      </c>
      <c r="F93" s="69" t="s">
        <v>43</v>
      </c>
      <c r="G93" s="69" t="s">
        <v>392</v>
      </c>
      <c r="H93" s="71" t="s">
        <v>393</v>
      </c>
      <c r="I93" s="69" t="s">
        <v>85</v>
      </c>
      <c r="J93" s="69">
        <v>5</v>
      </c>
      <c r="K93" s="69">
        <f t="shared" si="31"/>
        <v>390</v>
      </c>
      <c r="L93" s="69">
        <f t="shared" si="32"/>
        <v>390</v>
      </c>
      <c r="M93" s="69">
        <v>390</v>
      </c>
      <c r="N93" s="78"/>
      <c r="O93" s="84"/>
      <c r="P93" s="78"/>
      <c r="Q93" s="69"/>
      <c r="R93" s="78"/>
      <c r="S93" s="69"/>
      <c r="T93" s="69"/>
      <c r="U93" s="84"/>
      <c r="V93" s="71"/>
      <c r="W93" s="71"/>
      <c r="X93" s="97"/>
      <c r="Y93" s="97"/>
      <c r="Z93" s="97"/>
      <c r="AA93" s="97"/>
      <c r="AB93" s="97"/>
      <c r="AC93" s="97"/>
      <c r="AD93" s="97"/>
      <c r="AE93" s="97"/>
      <c r="AF93" s="78" t="s">
        <v>144</v>
      </c>
      <c r="AG93" s="78" t="s">
        <v>145</v>
      </c>
      <c r="AH93" s="69" t="s">
        <v>87</v>
      </c>
      <c r="AI93" s="69" t="s">
        <v>88</v>
      </c>
      <c r="AJ93" s="69" t="s">
        <v>57</v>
      </c>
    </row>
    <row r="94" s="57" customFormat="1" ht="87" hidden="1" customHeight="1" spans="1:36">
      <c r="A94" s="69">
        <v>17</v>
      </c>
      <c r="B94" s="69" t="s">
        <v>394</v>
      </c>
      <c r="C94" s="69" t="s">
        <v>395</v>
      </c>
      <c r="D94" s="69" t="s">
        <v>246</v>
      </c>
      <c r="E94" s="69" t="s">
        <v>247</v>
      </c>
      <c r="F94" s="69" t="s">
        <v>43</v>
      </c>
      <c r="G94" s="69" t="s">
        <v>396</v>
      </c>
      <c r="H94" s="71" t="s">
        <v>397</v>
      </c>
      <c r="I94" s="69" t="s">
        <v>332</v>
      </c>
      <c r="J94" s="69">
        <v>220</v>
      </c>
      <c r="K94" s="69">
        <f t="shared" si="31"/>
        <v>176</v>
      </c>
      <c r="L94" s="69">
        <f t="shared" si="32"/>
        <v>176</v>
      </c>
      <c r="M94" s="69">
        <v>176</v>
      </c>
      <c r="N94" s="69"/>
      <c r="O94" s="84"/>
      <c r="P94" s="69"/>
      <c r="Q94" s="69"/>
      <c r="R94" s="69"/>
      <c r="S94" s="69"/>
      <c r="T94" s="69"/>
      <c r="U94" s="84"/>
      <c r="V94" s="71"/>
      <c r="W94" s="71"/>
      <c r="X94" s="97"/>
      <c r="Y94" s="97"/>
      <c r="Z94" s="97"/>
      <c r="AA94" s="97"/>
      <c r="AB94" s="97"/>
      <c r="AC94" s="97"/>
      <c r="AD94" s="97"/>
      <c r="AE94" s="97"/>
      <c r="AF94" s="78" t="s">
        <v>144</v>
      </c>
      <c r="AG94" s="78" t="s">
        <v>145</v>
      </c>
      <c r="AH94" s="69" t="s">
        <v>251</v>
      </c>
      <c r="AI94" s="69" t="s">
        <v>252</v>
      </c>
      <c r="AJ94" s="69" t="s">
        <v>57</v>
      </c>
    </row>
    <row r="95" s="57" customFormat="1" ht="81" hidden="1" customHeight="1" spans="1:36">
      <c r="A95" s="69">
        <v>18</v>
      </c>
      <c r="B95" s="69" t="s">
        <v>398</v>
      </c>
      <c r="C95" s="69" t="s">
        <v>399</v>
      </c>
      <c r="D95" s="69" t="s">
        <v>246</v>
      </c>
      <c r="E95" s="69" t="s">
        <v>247</v>
      </c>
      <c r="F95" s="69" t="s">
        <v>43</v>
      </c>
      <c r="G95" s="78" t="s">
        <v>400</v>
      </c>
      <c r="H95" s="71" t="s">
        <v>401</v>
      </c>
      <c r="I95" s="69" t="s">
        <v>332</v>
      </c>
      <c r="J95" s="86">
        <v>120</v>
      </c>
      <c r="K95" s="69">
        <f t="shared" si="31"/>
        <v>96</v>
      </c>
      <c r="L95" s="69">
        <f t="shared" si="32"/>
        <v>96</v>
      </c>
      <c r="M95" s="69">
        <v>96</v>
      </c>
      <c r="N95" s="69"/>
      <c r="O95" s="84"/>
      <c r="P95" s="69"/>
      <c r="Q95" s="69"/>
      <c r="R95" s="69"/>
      <c r="S95" s="69"/>
      <c r="T95" s="69"/>
      <c r="U95" s="84"/>
      <c r="V95" s="69"/>
      <c r="W95" s="69"/>
      <c r="X95" s="69"/>
      <c r="Y95" s="69"/>
      <c r="Z95" s="69"/>
      <c r="AA95" s="69"/>
      <c r="AB95" s="69"/>
      <c r="AC95" s="69"/>
      <c r="AD95" s="69"/>
      <c r="AE95" s="69"/>
      <c r="AF95" s="69" t="s">
        <v>152</v>
      </c>
      <c r="AG95" s="69" t="s">
        <v>153</v>
      </c>
      <c r="AH95" s="69" t="s">
        <v>251</v>
      </c>
      <c r="AI95" s="69" t="s">
        <v>252</v>
      </c>
      <c r="AJ95" s="69" t="s">
        <v>57</v>
      </c>
    </row>
    <row r="96" s="61" customFormat="1" ht="133" hidden="1" customHeight="1" spans="1:36">
      <c r="A96" s="69">
        <v>19</v>
      </c>
      <c r="B96" s="69" t="s">
        <v>402</v>
      </c>
      <c r="C96" s="87" t="s">
        <v>403</v>
      </c>
      <c r="D96" s="69" t="s">
        <v>246</v>
      </c>
      <c r="E96" s="69" t="s">
        <v>247</v>
      </c>
      <c r="F96" s="87" t="s">
        <v>43</v>
      </c>
      <c r="G96" s="87" t="s">
        <v>404</v>
      </c>
      <c r="H96" s="71" t="s">
        <v>405</v>
      </c>
      <c r="I96" s="83" t="s">
        <v>332</v>
      </c>
      <c r="J96" s="87">
        <v>142</v>
      </c>
      <c r="K96" s="69">
        <f t="shared" si="31"/>
        <v>338.6</v>
      </c>
      <c r="L96" s="69">
        <f t="shared" si="32"/>
        <v>338.6</v>
      </c>
      <c r="M96" s="87">
        <f>722.6-384</f>
        <v>338.6</v>
      </c>
      <c r="N96" s="87"/>
      <c r="O96" s="87"/>
      <c r="P96" s="87"/>
      <c r="Q96" s="87"/>
      <c r="R96" s="87"/>
      <c r="S96" s="87"/>
      <c r="T96" s="87"/>
      <c r="U96" s="87"/>
      <c r="V96" s="117" t="s">
        <v>406</v>
      </c>
      <c r="W96" s="117" t="s">
        <v>407</v>
      </c>
      <c r="X96" s="117"/>
      <c r="Y96" s="117"/>
      <c r="Z96" s="117"/>
      <c r="AA96" s="117"/>
      <c r="AB96" s="117"/>
      <c r="AC96" s="117"/>
      <c r="AD96" s="117"/>
      <c r="AE96" s="117"/>
      <c r="AF96" s="87" t="s">
        <v>124</v>
      </c>
      <c r="AG96" s="87" t="s">
        <v>125</v>
      </c>
      <c r="AH96" s="87" t="s">
        <v>251</v>
      </c>
      <c r="AI96" s="87" t="s">
        <v>252</v>
      </c>
      <c r="AJ96" s="69" t="s">
        <v>57</v>
      </c>
    </row>
    <row r="97" s="58" customFormat="1" ht="150" hidden="1" customHeight="1" spans="1:36">
      <c r="A97" s="69">
        <v>20</v>
      </c>
      <c r="B97" s="69" t="s">
        <v>408</v>
      </c>
      <c r="C97" s="69" t="s">
        <v>409</v>
      </c>
      <c r="D97" s="69" t="s">
        <v>246</v>
      </c>
      <c r="E97" s="69" t="s">
        <v>247</v>
      </c>
      <c r="F97" s="69" t="s">
        <v>43</v>
      </c>
      <c r="G97" s="69" t="s">
        <v>410</v>
      </c>
      <c r="H97" s="71" t="s">
        <v>411</v>
      </c>
      <c r="I97" s="86" t="s">
        <v>332</v>
      </c>
      <c r="J97" s="86">
        <v>433</v>
      </c>
      <c r="K97" s="69">
        <f t="shared" si="31"/>
        <v>366.4</v>
      </c>
      <c r="L97" s="69">
        <f t="shared" si="32"/>
        <v>366.4</v>
      </c>
      <c r="M97" s="78">
        <v>366.4</v>
      </c>
      <c r="N97" s="78"/>
      <c r="O97" s="84"/>
      <c r="P97" s="78"/>
      <c r="Q97" s="69"/>
      <c r="R97" s="78"/>
      <c r="S97" s="69"/>
      <c r="T97" s="69"/>
      <c r="U97" s="84"/>
      <c r="V97" s="69"/>
      <c r="W97" s="69"/>
      <c r="X97" s="69"/>
      <c r="Y97" s="69"/>
      <c r="Z97" s="69"/>
      <c r="AA97" s="69"/>
      <c r="AB97" s="69"/>
      <c r="AC97" s="69"/>
      <c r="AD97" s="69"/>
      <c r="AE97" s="69"/>
      <c r="AF97" s="69" t="s">
        <v>92</v>
      </c>
      <c r="AG97" s="69" t="s">
        <v>93</v>
      </c>
      <c r="AH97" s="69" t="s">
        <v>412</v>
      </c>
      <c r="AI97" s="69" t="s">
        <v>413</v>
      </c>
      <c r="AJ97" s="69" t="s">
        <v>57</v>
      </c>
    </row>
    <row r="98" s="58" customFormat="1" ht="95" hidden="1" customHeight="1" spans="1:36">
      <c r="A98" s="69">
        <v>21</v>
      </c>
      <c r="B98" s="69" t="s">
        <v>414</v>
      </c>
      <c r="C98" s="69" t="s">
        <v>415</v>
      </c>
      <c r="D98" s="69" t="s">
        <v>246</v>
      </c>
      <c r="E98" s="69" t="s">
        <v>247</v>
      </c>
      <c r="F98" s="69" t="s">
        <v>43</v>
      </c>
      <c r="G98" s="69" t="s">
        <v>416</v>
      </c>
      <c r="H98" s="71" t="s">
        <v>417</v>
      </c>
      <c r="I98" s="69" t="s">
        <v>332</v>
      </c>
      <c r="J98" s="86">
        <v>320</v>
      </c>
      <c r="K98" s="69">
        <f t="shared" si="31"/>
        <v>256</v>
      </c>
      <c r="L98" s="69">
        <f t="shared" si="32"/>
        <v>256</v>
      </c>
      <c r="M98" s="69">
        <v>256</v>
      </c>
      <c r="N98" s="78"/>
      <c r="O98" s="84"/>
      <c r="P98" s="78"/>
      <c r="Q98" s="69"/>
      <c r="R98" s="78"/>
      <c r="S98" s="69"/>
      <c r="T98" s="69"/>
      <c r="U98" s="84"/>
      <c r="V98" s="69"/>
      <c r="W98" s="69"/>
      <c r="X98" s="69"/>
      <c r="Y98" s="69"/>
      <c r="Z98" s="69"/>
      <c r="AA98" s="69"/>
      <c r="AB98" s="69"/>
      <c r="AC98" s="69"/>
      <c r="AD98" s="69"/>
      <c r="AE98" s="69"/>
      <c r="AF98" s="86" t="s">
        <v>157</v>
      </c>
      <c r="AG98" s="69" t="s">
        <v>158</v>
      </c>
      <c r="AH98" s="69" t="s">
        <v>251</v>
      </c>
      <c r="AI98" s="69" t="s">
        <v>252</v>
      </c>
      <c r="AJ98" s="69" t="s">
        <v>57</v>
      </c>
    </row>
    <row r="99" s="57" customFormat="1" ht="92" hidden="1" customHeight="1" spans="1:36">
      <c r="A99" s="69">
        <v>22</v>
      </c>
      <c r="B99" s="69" t="s">
        <v>418</v>
      </c>
      <c r="C99" s="69" t="s">
        <v>419</v>
      </c>
      <c r="D99" s="69" t="s">
        <v>246</v>
      </c>
      <c r="E99" s="69" t="s">
        <v>247</v>
      </c>
      <c r="F99" s="69" t="s">
        <v>43</v>
      </c>
      <c r="G99" s="87" t="s">
        <v>420</v>
      </c>
      <c r="H99" s="71" t="s">
        <v>421</v>
      </c>
      <c r="I99" s="69" t="s">
        <v>250</v>
      </c>
      <c r="J99" s="69">
        <v>4000</v>
      </c>
      <c r="K99" s="69">
        <f t="shared" si="31"/>
        <v>390</v>
      </c>
      <c r="L99" s="69">
        <f t="shared" si="32"/>
        <v>390</v>
      </c>
      <c r="M99" s="69">
        <v>390</v>
      </c>
      <c r="N99" s="69"/>
      <c r="O99" s="84"/>
      <c r="P99" s="69"/>
      <c r="Q99" s="69"/>
      <c r="R99" s="69"/>
      <c r="S99" s="69"/>
      <c r="T99" s="69"/>
      <c r="U99" s="84"/>
      <c r="V99" s="71"/>
      <c r="W99" s="71"/>
      <c r="X99" s="97"/>
      <c r="Y99" s="97"/>
      <c r="Z99" s="97"/>
      <c r="AA99" s="97"/>
      <c r="AB99" s="97"/>
      <c r="AC99" s="97"/>
      <c r="AD99" s="97"/>
      <c r="AE99" s="97"/>
      <c r="AF99" s="69" t="s">
        <v>129</v>
      </c>
      <c r="AG99" s="86" t="s">
        <v>130</v>
      </c>
      <c r="AH99" s="69" t="s">
        <v>422</v>
      </c>
      <c r="AI99" s="86" t="s">
        <v>423</v>
      </c>
      <c r="AJ99" s="69" t="s">
        <v>57</v>
      </c>
    </row>
    <row r="100" s="57" customFormat="1" ht="116" hidden="1" customHeight="1" spans="1:36">
      <c r="A100" s="69">
        <v>23</v>
      </c>
      <c r="B100" s="69" t="s">
        <v>424</v>
      </c>
      <c r="C100" s="69" t="s">
        <v>425</v>
      </c>
      <c r="D100" s="69" t="s">
        <v>246</v>
      </c>
      <c r="E100" s="69" t="s">
        <v>247</v>
      </c>
      <c r="F100" s="69" t="s">
        <v>43</v>
      </c>
      <c r="G100" s="69" t="s">
        <v>426</v>
      </c>
      <c r="H100" s="71" t="s">
        <v>427</v>
      </c>
      <c r="I100" s="69" t="s">
        <v>177</v>
      </c>
      <c r="J100" s="69">
        <v>500</v>
      </c>
      <c r="K100" s="69">
        <f t="shared" si="31"/>
        <v>140</v>
      </c>
      <c r="L100" s="69">
        <f t="shared" si="32"/>
        <v>140</v>
      </c>
      <c r="M100" s="69">
        <v>140</v>
      </c>
      <c r="N100" s="69"/>
      <c r="O100" s="84"/>
      <c r="P100" s="69"/>
      <c r="Q100" s="69"/>
      <c r="R100" s="69"/>
      <c r="S100" s="69"/>
      <c r="T100" s="69"/>
      <c r="U100" s="84"/>
      <c r="V100" s="97"/>
      <c r="W100" s="97"/>
      <c r="X100" s="97"/>
      <c r="Y100" s="97"/>
      <c r="Z100" s="97"/>
      <c r="AA100" s="97"/>
      <c r="AB100" s="97"/>
      <c r="AC100" s="97"/>
      <c r="AD100" s="97"/>
      <c r="AE100" s="97"/>
      <c r="AF100" s="86" t="s">
        <v>55</v>
      </c>
      <c r="AG100" s="86" t="s">
        <v>56</v>
      </c>
      <c r="AH100" s="69" t="s">
        <v>87</v>
      </c>
      <c r="AI100" s="69" t="s">
        <v>88</v>
      </c>
      <c r="AJ100" s="69" t="s">
        <v>57</v>
      </c>
    </row>
    <row r="101" s="57" customFormat="1" ht="80" hidden="1" customHeight="1" spans="1:36">
      <c r="A101" s="69">
        <v>24</v>
      </c>
      <c r="B101" s="69" t="s">
        <v>428</v>
      </c>
      <c r="C101" s="69" t="s">
        <v>429</v>
      </c>
      <c r="D101" s="69" t="s">
        <v>41</v>
      </c>
      <c r="E101" s="69" t="s">
        <v>82</v>
      </c>
      <c r="F101" s="69" t="s">
        <v>43</v>
      </c>
      <c r="G101" s="69" t="s">
        <v>430</v>
      </c>
      <c r="H101" s="71" t="s">
        <v>431</v>
      </c>
      <c r="I101" s="69" t="s">
        <v>85</v>
      </c>
      <c r="J101" s="96">
        <v>6</v>
      </c>
      <c r="K101" s="69">
        <f t="shared" si="31"/>
        <v>360</v>
      </c>
      <c r="L101" s="69">
        <f t="shared" si="32"/>
        <v>360</v>
      </c>
      <c r="M101" s="69">
        <v>360</v>
      </c>
      <c r="N101" s="69"/>
      <c r="O101" s="84"/>
      <c r="P101" s="69"/>
      <c r="Q101" s="69"/>
      <c r="R101" s="69"/>
      <c r="S101" s="69"/>
      <c r="T101" s="69"/>
      <c r="U101" s="84"/>
      <c r="V101" s="97"/>
      <c r="W101" s="97"/>
      <c r="X101" s="97"/>
      <c r="Y101" s="97"/>
      <c r="Z101" s="97"/>
      <c r="AA101" s="97"/>
      <c r="AB101" s="97"/>
      <c r="AC101" s="97"/>
      <c r="AD101" s="97"/>
      <c r="AE101" s="97"/>
      <c r="AF101" s="69" t="s">
        <v>136</v>
      </c>
      <c r="AG101" s="69" t="s">
        <v>137</v>
      </c>
      <c r="AH101" s="69" t="s">
        <v>87</v>
      </c>
      <c r="AI101" s="86" t="s">
        <v>88</v>
      </c>
      <c r="AJ101" s="69" t="s">
        <v>57</v>
      </c>
    </row>
    <row r="102" s="57" customFormat="1" ht="82" hidden="1" customHeight="1" spans="1:36">
      <c r="A102" s="69">
        <v>25</v>
      </c>
      <c r="B102" s="69" t="s">
        <v>432</v>
      </c>
      <c r="C102" s="69" t="s">
        <v>433</v>
      </c>
      <c r="D102" s="69" t="s">
        <v>246</v>
      </c>
      <c r="E102" s="69" t="s">
        <v>434</v>
      </c>
      <c r="F102" s="69" t="s">
        <v>43</v>
      </c>
      <c r="G102" s="69" t="s">
        <v>435</v>
      </c>
      <c r="H102" s="71" t="s">
        <v>436</v>
      </c>
      <c r="I102" s="69" t="s">
        <v>85</v>
      </c>
      <c r="J102" s="69">
        <v>5</v>
      </c>
      <c r="K102" s="69">
        <f t="shared" si="31"/>
        <v>200</v>
      </c>
      <c r="L102" s="69">
        <f t="shared" si="32"/>
        <v>200</v>
      </c>
      <c r="M102" s="69">
        <v>200</v>
      </c>
      <c r="N102" s="69"/>
      <c r="O102" s="84"/>
      <c r="P102" s="69"/>
      <c r="Q102" s="69"/>
      <c r="R102" s="69"/>
      <c r="S102" s="69"/>
      <c r="T102" s="69"/>
      <c r="U102" s="84"/>
      <c r="V102" s="69"/>
      <c r="W102" s="69"/>
      <c r="X102" s="69"/>
      <c r="Y102" s="69"/>
      <c r="Z102" s="69"/>
      <c r="AA102" s="69"/>
      <c r="AB102" s="69"/>
      <c r="AC102" s="69"/>
      <c r="AD102" s="69"/>
      <c r="AE102" s="69"/>
      <c r="AF102" s="69" t="s">
        <v>83</v>
      </c>
      <c r="AG102" s="69" t="s">
        <v>86</v>
      </c>
      <c r="AH102" s="69" t="s">
        <v>437</v>
      </c>
      <c r="AI102" s="69" t="s">
        <v>324</v>
      </c>
      <c r="AJ102" s="69" t="s">
        <v>57</v>
      </c>
    </row>
    <row r="103" s="99" customFormat="1" ht="45" hidden="1" customHeight="1" spans="1:36">
      <c r="A103" s="65" t="s">
        <v>78</v>
      </c>
      <c r="B103" s="65"/>
      <c r="C103" s="108" t="s">
        <v>438</v>
      </c>
      <c r="D103" s="65"/>
      <c r="E103" s="65"/>
      <c r="F103" s="109"/>
      <c r="G103" s="108"/>
      <c r="H103" s="110" t="s">
        <v>439</v>
      </c>
      <c r="I103" s="109"/>
      <c r="J103" s="114"/>
      <c r="K103" s="65">
        <f t="shared" ref="K103:U103" si="33">SUM(K104:K107)</f>
        <v>4300</v>
      </c>
      <c r="L103" s="65">
        <f t="shared" si="33"/>
        <v>4300</v>
      </c>
      <c r="M103" s="65">
        <f t="shared" si="33"/>
        <v>4300</v>
      </c>
      <c r="N103" s="65">
        <f t="shared" si="33"/>
        <v>0</v>
      </c>
      <c r="O103" s="65">
        <f t="shared" si="33"/>
        <v>0</v>
      </c>
      <c r="P103" s="65">
        <f t="shared" si="33"/>
        <v>0</v>
      </c>
      <c r="Q103" s="65">
        <f t="shared" si="33"/>
        <v>0</v>
      </c>
      <c r="R103" s="65">
        <f t="shared" si="33"/>
        <v>0</v>
      </c>
      <c r="S103" s="65">
        <f t="shared" si="33"/>
        <v>0</v>
      </c>
      <c r="T103" s="65">
        <f t="shared" si="33"/>
        <v>0</v>
      </c>
      <c r="U103" s="65">
        <f t="shared" si="33"/>
        <v>0</v>
      </c>
      <c r="V103" s="88"/>
      <c r="W103" s="88"/>
      <c r="X103" s="88"/>
      <c r="Y103" s="88"/>
      <c r="Z103" s="88"/>
      <c r="AA103" s="70"/>
      <c r="AB103" s="70"/>
      <c r="AC103" s="88"/>
      <c r="AD103" s="88"/>
      <c r="AE103" s="88"/>
      <c r="AF103" s="65"/>
      <c r="AG103" s="65"/>
      <c r="AH103" s="65"/>
      <c r="AI103" s="116"/>
      <c r="AJ103" s="119"/>
    </row>
    <row r="104" s="57" customFormat="1" ht="81" hidden="1" customHeight="1" spans="1:36">
      <c r="A104" s="69">
        <v>26</v>
      </c>
      <c r="B104" s="69" t="s">
        <v>440</v>
      </c>
      <c r="C104" s="87" t="s">
        <v>441</v>
      </c>
      <c r="D104" s="69" t="s">
        <v>246</v>
      </c>
      <c r="E104" s="69" t="s">
        <v>442</v>
      </c>
      <c r="F104" s="111" t="s">
        <v>43</v>
      </c>
      <c r="G104" s="111" t="s">
        <v>443</v>
      </c>
      <c r="H104" s="112" t="s">
        <v>444</v>
      </c>
      <c r="I104" s="69" t="s">
        <v>250</v>
      </c>
      <c r="J104" s="86">
        <v>850</v>
      </c>
      <c r="K104" s="69">
        <f t="shared" ref="K104:K107" si="34">SUM(L104,S104,T104,U104)</f>
        <v>1250</v>
      </c>
      <c r="L104" s="69">
        <f t="shared" ref="L104:L107" si="35">SUM(M104:R104)</f>
        <v>1250</v>
      </c>
      <c r="M104" s="111">
        <v>1250</v>
      </c>
      <c r="N104" s="69"/>
      <c r="O104" s="84"/>
      <c r="P104" s="69"/>
      <c r="Q104" s="69"/>
      <c r="R104" s="69"/>
      <c r="S104" s="69"/>
      <c r="T104" s="69"/>
      <c r="U104" s="84"/>
      <c r="V104" s="71"/>
      <c r="W104" s="71"/>
      <c r="X104" s="97"/>
      <c r="Y104" s="97"/>
      <c r="Z104" s="97"/>
      <c r="AA104" s="97"/>
      <c r="AB104" s="97"/>
      <c r="AC104" s="97"/>
      <c r="AD104" s="97"/>
      <c r="AE104" s="97"/>
      <c r="AF104" s="87" t="s">
        <v>55</v>
      </c>
      <c r="AG104" s="86" t="s">
        <v>56</v>
      </c>
      <c r="AH104" s="69" t="s">
        <v>264</v>
      </c>
      <c r="AI104" s="86" t="s">
        <v>265</v>
      </c>
      <c r="AJ104" s="69"/>
    </row>
    <row r="105" s="57" customFormat="1" ht="81" hidden="1" customHeight="1" spans="1:36">
      <c r="A105" s="69">
        <v>27</v>
      </c>
      <c r="B105" s="69" t="s">
        <v>440</v>
      </c>
      <c r="C105" s="87" t="s">
        <v>445</v>
      </c>
      <c r="D105" s="69" t="s">
        <v>246</v>
      </c>
      <c r="E105" s="69" t="s">
        <v>442</v>
      </c>
      <c r="F105" s="111" t="s">
        <v>43</v>
      </c>
      <c r="G105" s="111" t="s">
        <v>104</v>
      </c>
      <c r="H105" s="112" t="s">
        <v>446</v>
      </c>
      <c r="I105" s="69" t="s">
        <v>250</v>
      </c>
      <c r="J105" s="86">
        <v>850</v>
      </c>
      <c r="K105" s="69">
        <f t="shared" si="34"/>
        <v>1250</v>
      </c>
      <c r="L105" s="69">
        <f t="shared" si="35"/>
        <v>1250</v>
      </c>
      <c r="M105" s="111">
        <v>1250</v>
      </c>
      <c r="N105" s="69"/>
      <c r="O105" s="84"/>
      <c r="P105" s="69"/>
      <c r="Q105" s="69"/>
      <c r="R105" s="69"/>
      <c r="S105" s="69"/>
      <c r="T105" s="69"/>
      <c r="U105" s="84"/>
      <c r="V105" s="71"/>
      <c r="W105" s="71"/>
      <c r="X105" s="97"/>
      <c r="Y105" s="97"/>
      <c r="Z105" s="97"/>
      <c r="AA105" s="97"/>
      <c r="AB105" s="97"/>
      <c r="AC105" s="97"/>
      <c r="AD105" s="97"/>
      <c r="AE105" s="97"/>
      <c r="AF105" s="87" t="s">
        <v>104</v>
      </c>
      <c r="AG105" s="86" t="s">
        <v>105</v>
      </c>
      <c r="AH105" s="69" t="s">
        <v>264</v>
      </c>
      <c r="AI105" s="86" t="s">
        <v>265</v>
      </c>
      <c r="AJ105" s="69"/>
    </row>
    <row r="106" s="57" customFormat="1" ht="81" hidden="1" customHeight="1" spans="1:36">
      <c r="A106" s="69">
        <v>28</v>
      </c>
      <c r="B106" s="69" t="s">
        <v>440</v>
      </c>
      <c r="C106" s="87" t="s">
        <v>447</v>
      </c>
      <c r="D106" s="69" t="s">
        <v>246</v>
      </c>
      <c r="E106" s="69" t="s">
        <v>442</v>
      </c>
      <c r="F106" s="111" t="s">
        <v>43</v>
      </c>
      <c r="G106" s="87" t="s">
        <v>157</v>
      </c>
      <c r="H106" s="112" t="s">
        <v>448</v>
      </c>
      <c r="I106" s="69" t="s">
        <v>250</v>
      </c>
      <c r="J106" s="86">
        <v>850</v>
      </c>
      <c r="K106" s="69">
        <f t="shared" si="34"/>
        <v>1250</v>
      </c>
      <c r="L106" s="69">
        <f t="shared" si="35"/>
        <v>1250</v>
      </c>
      <c r="M106" s="87">
        <v>1250</v>
      </c>
      <c r="N106" s="69"/>
      <c r="O106" s="84"/>
      <c r="P106" s="69"/>
      <c r="Q106" s="69"/>
      <c r="R106" s="69"/>
      <c r="S106" s="69"/>
      <c r="T106" s="69"/>
      <c r="U106" s="84"/>
      <c r="V106" s="71"/>
      <c r="W106" s="71"/>
      <c r="X106" s="97"/>
      <c r="Y106" s="97"/>
      <c r="Z106" s="97"/>
      <c r="AA106" s="97"/>
      <c r="AB106" s="97"/>
      <c r="AC106" s="97"/>
      <c r="AD106" s="97"/>
      <c r="AE106" s="97"/>
      <c r="AF106" s="87" t="s">
        <v>157</v>
      </c>
      <c r="AG106" s="69" t="s">
        <v>158</v>
      </c>
      <c r="AH106" s="69" t="s">
        <v>264</v>
      </c>
      <c r="AI106" s="86" t="s">
        <v>265</v>
      </c>
      <c r="AJ106" s="69"/>
    </row>
    <row r="107" s="57" customFormat="1" ht="79" hidden="1" customHeight="1" spans="1:36">
      <c r="A107" s="69">
        <v>29</v>
      </c>
      <c r="B107" s="69" t="s">
        <v>440</v>
      </c>
      <c r="C107" s="69" t="s">
        <v>449</v>
      </c>
      <c r="D107" s="69" t="s">
        <v>246</v>
      </c>
      <c r="E107" s="69" t="s">
        <v>442</v>
      </c>
      <c r="F107" s="70" t="s">
        <v>43</v>
      </c>
      <c r="G107" s="69" t="s">
        <v>129</v>
      </c>
      <c r="H107" s="71" t="s">
        <v>450</v>
      </c>
      <c r="I107" s="69" t="s">
        <v>46</v>
      </c>
      <c r="J107" s="86">
        <v>1</v>
      </c>
      <c r="K107" s="69">
        <f t="shared" si="34"/>
        <v>550</v>
      </c>
      <c r="L107" s="69">
        <f t="shared" si="35"/>
        <v>550</v>
      </c>
      <c r="M107" s="87">
        <v>550</v>
      </c>
      <c r="N107" s="69"/>
      <c r="O107" s="84"/>
      <c r="P107" s="69"/>
      <c r="Q107" s="69"/>
      <c r="R107" s="69"/>
      <c r="S107" s="69"/>
      <c r="T107" s="69"/>
      <c r="U107" s="84"/>
      <c r="V107" s="71"/>
      <c r="W107" s="71"/>
      <c r="X107" s="97"/>
      <c r="Y107" s="97"/>
      <c r="Z107" s="97"/>
      <c r="AA107" s="97"/>
      <c r="AB107" s="97"/>
      <c r="AC107" s="97"/>
      <c r="AD107" s="97"/>
      <c r="AE107" s="97"/>
      <c r="AF107" s="87" t="s">
        <v>129</v>
      </c>
      <c r="AG107" s="86" t="s">
        <v>130</v>
      </c>
      <c r="AH107" s="120" t="s">
        <v>87</v>
      </c>
      <c r="AI107" s="120" t="s">
        <v>88</v>
      </c>
      <c r="AJ107" s="69"/>
    </row>
    <row r="108" s="99" customFormat="1" ht="45" hidden="1" customHeight="1" spans="1:36">
      <c r="A108" s="65" t="s">
        <v>171</v>
      </c>
      <c r="B108" s="65"/>
      <c r="C108" s="65" t="s">
        <v>451</v>
      </c>
      <c r="D108" s="65"/>
      <c r="E108" s="65"/>
      <c r="F108" s="65"/>
      <c r="G108" s="65"/>
      <c r="H108" s="66" t="s">
        <v>452</v>
      </c>
      <c r="I108" s="115"/>
      <c r="J108" s="116"/>
      <c r="K108" s="65">
        <f t="shared" ref="K108:U108" si="36">SUM(K109:K111)</f>
        <v>402</v>
      </c>
      <c r="L108" s="65">
        <f t="shared" si="36"/>
        <v>252</v>
      </c>
      <c r="M108" s="65">
        <f t="shared" si="36"/>
        <v>252</v>
      </c>
      <c r="N108" s="65">
        <f t="shared" si="36"/>
        <v>0</v>
      </c>
      <c r="O108" s="65">
        <f t="shared" si="36"/>
        <v>0</v>
      </c>
      <c r="P108" s="65">
        <f t="shared" si="36"/>
        <v>0</v>
      </c>
      <c r="Q108" s="65">
        <f t="shared" si="36"/>
        <v>0</v>
      </c>
      <c r="R108" s="65">
        <f t="shared" si="36"/>
        <v>0</v>
      </c>
      <c r="S108" s="65">
        <f t="shared" si="36"/>
        <v>150</v>
      </c>
      <c r="T108" s="65">
        <f t="shared" si="36"/>
        <v>0</v>
      </c>
      <c r="U108" s="65">
        <f t="shared" si="36"/>
        <v>0</v>
      </c>
      <c r="V108" s="97"/>
      <c r="W108" s="97"/>
      <c r="X108" s="118"/>
      <c r="Y108" s="118"/>
      <c r="Z108" s="118"/>
      <c r="AA108" s="97"/>
      <c r="AB108" s="97"/>
      <c r="AC108" s="118"/>
      <c r="AD108" s="118"/>
      <c r="AE108" s="118"/>
      <c r="AF108" s="65"/>
      <c r="AG108" s="115"/>
      <c r="AH108" s="65"/>
      <c r="AI108" s="65"/>
      <c r="AJ108" s="119"/>
    </row>
    <row r="109" s="56" customFormat="1" ht="89" hidden="1" customHeight="1" spans="1:36">
      <c r="A109" s="69">
        <v>30</v>
      </c>
      <c r="B109" s="69" t="s">
        <v>453</v>
      </c>
      <c r="C109" s="69" t="s">
        <v>454</v>
      </c>
      <c r="D109" s="69" t="s">
        <v>246</v>
      </c>
      <c r="E109" s="69" t="s">
        <v>434</v>
      </c>
      <c r="F109" s="69" t="s">
        <v>43</v>
      </c>
      <c r="G109" s="69" t="s">
        <v>455</v>
      </c>
      <c r="H109" s="71" t="s">
        <v>456</v>
      </c>
      <c r="I109" s="70" t="s">
        <v>46</v>
      </c>
      <c r="J109" s="86">
        <v>3</v>
      </c>
      <c r="K109" s="69">
        <f t="shared" ref="K109:K111" si="37">SUM(L109,S109,T109,U109)</f>
        <v>150</v>
      </c>
      <c r="L109" s="69">
        <f t="shared" ref="L109:L111" si="38">SUM(M109:R109)</f>
        <v>0</v>
      </c>
      <c r="M109" s="69"/>
      <c r="N109" s="69"/>
      <c r="O109" s="84"/>
      <c r="P109" s="69"/>
      <c r="Q109" s="69"/>
      <c r="R109" s="69"/>
      <c r="S109" s="69">
        <v>150</v>
      </c>
      <c r="T109" s="69"/>
      <c r="U109" s="84"/>
      <c r="V109" s="69" t="s">
        <v>457</v>
      </c>
      <c r="W109" s="69" t="s">
        <v>458</v>
      </c>
      <c r="X109" s="69"/>
      <c r="Y109" s="69"/>
      <c r="Z109" s="69"/>
      <c r="AA109" s="69"/>
      <c r="AB109" s="69"/>
      <c r="AC109" s="69"/>
      <c r="AD109" s="69"/>
      <c r="AE109" s="69"/>
      <c r="AF109" s="69" t="s">
        <v>114</v>
      </c>
      <c r="AG109" s="69" t="s">
        <v>115</v>
      </c>
      <c r="AH109" s="69" t="s">
        <v>323</v>
      </c>
      <c r="AI109" s="86" t="s">
        <v>324</v>
      </c>
      <c r="AJ109" s="69"/>
    </row>
    <row r="110" s="56" customFormat="1" ht="89" hidden="1" customHeight="1" spans="1:36">
      <c r="A110" s="69">
        <v>31</v>
      </c>
      <c r="B110" s="69" t="s">
        <v>453</v>
      </c>
      <c r="C110" s="69" t="s">
        <v>459</v>
      </c>
      <c r="D110" s="69"/>
      <c r="E110" s="69" t="s">
        <v>434</v>
      </c>
      <c r="F110" s="69" t="s">
        <v>43</v>
      </c>
      <c r="G110" s="8" t="s">
        <v>460</v>
      </c>
      <c r="H110" s="71" t="s">
        <v>461</v>
      </c>
      <c r="I110" s="70" t="s">
        <v>46</v>
      </c>
      <c r="J110" s="86">
        <v>1</v>
      </c>
      <c r="K110" s="69">
        <f t="shared" si="37"/>
        <v>52</v>
      </c>
      <c r="L110" s="69">
        <f t="shared" si="38"/>
        <v>52</v>
      </c>
      <c r="M110" s="69">
        <v>52</v>
      </c>
      <c r="N110" s="69"/>
      <c r="O110" s="84"/>
      <c r="P110" s="69"/>
      <c r="Q110" s="69"/>
      <c r="R110" s="69"/>
      <c r="S110" s="69"/>
      <c r="T110" s="69"/>
      <c r="U110" s="84"/>
      <c r="V110" s="69"/>
      <c r="W110" s="69"/>
      <c r="X110" s="69"/>
      <c r="Y110" s="69"/>
      <c r="Z110" s="69"/>
      <c r="AA110" s="69"/>
      <c r="AB110" s="69"/>
      <c r="AC110" s="69"/>
      <c r="AD110" s="69"/>
      <c r="AE110" s="69"/>
      <c r="AF110" s="69" t="s">
        <v>61</v>
      </c>
      <c r="AG110" s="69" t="s">
        <v>62</v>
      </c>
      <c r="AH110" s="69" t="s">
        <v>323</v>
      </c>
      <c r="AI110" s="86" t="s">
        <v>324</v>
      </c>
      <c r="AJ110" s="69"/>
    </row>
    <row r="111" s="57" customFormat="1" ht="80" hidden="1" customHeight="1" spans="1:36">
      <c r="A111" s="69">
        <v>32</v>
      </c>
      <c r="B111" s="69" t="s">
        <v>453</v>
      </c>
      <c r="C111" s="69" t="s">
        <v>462</v>
      </c>
      <c r="D111" s="69" t="s">
        <v>246</v>
      </c>
      <c r="E111" s="69" t="s">
        <v>434</v>
      </c>
      <c r="F111" s="69" t="s">
        <v>43</v>
      </c>
      <c r="G111" s="69" t="s">
        <v>463</v>
      </c>
      <c r="H111" s="71" t="s">
        <v>464</v>
      </c>
      <c r="I111" s="70" t="s">
        <v>46</v>
      </c>
      <c r="J111" s="102">
        <v>5</v>
      </c>
      <c r="K111" s="69">
        <f t="shared" si="37"/>
        <v>200</v>
      </c>
      <c r="L111" s="69">
        <f t="shared" si="38"/>
        <v>200</v>
      </c>
      <c r="M111" s="69">
        <v>200</v>
      </c>
      <c r="N111" s="69"/>
      <c r="O111" s="84"/>
      <c r="P111" s="69"/>
      <c r="Q111" s="69"/>
      <c r="R111" s="69"/>
      <c r="S111" s="69"/>
      <c r="T111" s="69"/>
      <c r="U111" s="84"/>
      <c r="V111" s="97"/>
      <c r="W111" s="97"/>
      <c r="X111" s="97"/>
      <c r="Y111" s="97"/>
      <c r="Z111" s="97"/>
      <c r="AA111" s="97"/>
      <c r="AB111" s="97"/>
      <c r="AC111" s="97"/>
      <c r="AD111" s="97"/>
      <c r="AE111" s="97"/>
      <c r="AF111" s="69" t="s">
        <v>136</v>
      </c>
      <c r="AG111" s="86" t="s">
        <v>137</v>
      </c>
      <c r="AH111" s="69" t="s">
        <v>323</v>
      </c>
      <c r="AI111" s="86" t="s">
        <v>324</v>
      </c>
      <c r="AJ111" s="69"/>
    </row>
    <row r="112" s="55" customFormat="1" ht="45" hidden="1" customHeight="1" spans="1:36">
      <c r="A112" s="65" t="s">
        <v>215</v>
      </c>
      <c r="B112" s="65"/>
      <c r="C112" s="65" t="s">
        <v>465</v>
      </c>
      <c r="D112" s="65"/>
      <c r="E112" s="65"/>
      <c r="F112" s="65"/>
      <c r="G112" s="65"/>
      <c r="H112" s="66"/>
      <c r="I112" s="65"/>
      <c r="J112" s="80"/>
      <c r="K112" s="80">
        <f t="shared" ref="K112:U112" si="39">SUM(K113:K127)</f>
        <v>5120</v>
      </c>
      <c r="L112" s="80">
        <f t="shared" si="39"/>
        <v>5120</v>
      </c>
      <c r="M112" s="80">
        <f t="shared" si="39"/>
        <v>0</v>
      </c>
      <c r="N112" s="80">
        <f t="shared" si="39"/>
        <v>5120</v>
      </c>
      <c r="O112" s="80">
        <f t="shared" si="39"/>
        <v>0</v>
      </c>
      <c r="P112" s="80">
        <f t="shared" si="39"/>
        <v>0</v>
      </c>
      <c r="Q112" s="80">
        <f t="shared" si="39"/>
        <v>0</v>
      </c>
      <c r="R112" s="80">
        <f t="shared" si="39"/>
        <v>0</v>
      </c>
      <c r="S112" s="80">
        <f t="shared" si="39"/>
        <v>0</v>
      </c>
      <c r="T112" s="80">
        <f t="shared" si="39"/>
        <v>0</v>
      </c>
      <c r="U112" s="80">
        <f t="shared" si="39"/>
        <v>0</v>
      </c>
      <c r="V112" s="69"/>
      <c r="W112" s="69"/>
      <c r="X112" s="69"/>
      <c r="Y112" s="69"/>
      <c r="Z112" s="69"/>
      <c r="AA112" s="69"/>
      <c r="AB112" s="69"/>
      <c r="AC112" s="69"/>
      <c r="AD112" s="69"/>
      <c r="AE112" s="69"/>
      <c r="AF112" s="65"/>
      <c r="AG112" s="65"/>
      <c r="AH112" s="65"/>
      <c r="AI112" s="116"/>
      <c r="AJ112" s="65"/>
    </row>
    <row r="113" s="57" customFormat="1" ht="77" hidden="1" customHeight="1" spans="1:36">
      <c r="A113" s="69">
        <v>33</v>
      </c>
      <c r="B113" s="69" t="s">
        <v>466</v>
      </c>
      <c r="C113" s="69" t="s">
        <v>467</v>
      </c>
      <c r="D113" s="69" t="s">
        <v>246</v>
      </c>
      <c r="E113" s="69" t="s">
        <v>468</v>
      </c>
      <c r="F113" s="69" t="s">
        <v>43</v>
      </c>
      <c r="G113" s="69" t="s">
        <v>469</v>
      </c>
      <c r="H113" s="71" t="s">
        <v>470</v>
      </c>
      <c r="I113" s="69" t="s">
        <v>250</v>
      </c>
      <c r="J113" s="102">
        <v>16800</v>
      </c>
      <c r="K113" s="69">
        <f t="shared" ref="K113:K127" si="40">SUM(L113,S113,T113,U113)</f>
        <v>260</v>
      </c>
      <c r="L113" s="69">
        <f t="shared" ref="L113:L127" si="41">SUM(M113:R113)</f>
        <v>260</v>
      </c>
      <c r="M113" s="69"/>
      <c r="N113" s="69">
        <v>260</v>
      </c>
      <c r="O113" s="84"/>
      <c r="P113" s="69"/>
      <c r="Q113" s="69"/>
      <c r="R113" s="69"/>
      <c r="S113" s="69"/>
      <c r="T113" s="69"/>
      <c r="U113" s="84"/>
      <c r="V113" s="69"/>
      <c r="W113" s="69"/>
      <c r="X113" s="69"/>
      <c r="Y113" s="69"/>
      <c r="Z113" s="69"/>
      <c r="AA113" s="69"/>
      <c r="AB113" s="69"/>
      <c r="AC113" s="69"/>
      <c r="AD113" s="69"/>
      <c r="AE113" s="69"/>
      <c r="AF113" s="69" t="s">
        <v>469</v>
      </c>
      <c r="AG113" s="69" t="s">
        <v>471</v>
      </c>
      <c r="AH113" s="69" t="s">
        <v>264</v>
      </c>
      <c r="AI113" s="86" t="s">
        <v>265</v>
      </c>
      <c r="AJ113" s="69"/>
    </row>
    <row r="114" s="57" customFormat="1" ht="77" hidden="1" customHeight="1" spans="1:36">
      <c r="A114" s="69">
        <v>34</v>
      </c>
      <c r="B114" s="69" t="s">
        <v>472</v>
      </c>
      <c r="C114" s="69" t="s">
        <v>473</v>
      </c>
      <c r="D114" s="69" t="s">
        <v>246</v>
      </c>
      <c r="E114" s="69" t="s">
        <v>468</v>
      </c>
      <c r="F114" s="69" t="s">
        <v>43</v>
      </c>
      <c r="G114" s="69" t="s">
        <v>136</v>
      </c>
      <c r="H114" s="71" t="s">
        <v>474</v>
      </c>
      <c r="I114" s="69" t="s">
        <v>250</v>
      </c>
      <c r="J114" s="102">
        <v>20000</v>
      </c>
      <c r="K114" s="69">
        <f t="shared" si="40"/>
        <v>390</v>
      </c>
      <c r="L114" s="69">
        <f t="shared" si="41"/>
        <v>390</v>
      </c>
      <c r="M114" s="69"/>
      <c r="N114" s="69">
        <v>390</v>
      </c>
      <c r="O114" s="84"/>
      <c r="P114" s="69"/>
      <c r="Q114" s="69"/>
      <c r="R114" s="69"/>
      <c r="S114" s="69"/>
      <c r="T114" s="69"/>
      <c r="U114" s="84"/>
      <c r="V114" s="69"/>
      <c r="W114" s="69"/>
      <c r="X114" s="69"/>
      <c r="Y114" s="69"/>
      <c r="Z114" s="69"/>
      <c r="AA114" s="69"/>
      <c r="AB114" s="69"/>
      <c r="AC114" s="69"/>
      <c r="AD114" s="69"/>
      <c r="AE114" s="69"/>
      <c r="AF114" s="69" t="s">
        <v>136</v>
      </c>
      <c r="AG114" s="69" t="s">
        <v>137</v>
      </c>
      <c r="AH114" s="69" t="s">
        <v>264</v>
      </c>
      <c r="AI114" s="86" t="s">
        <v>265</v>
      </c>
      <c r="AJ114" s="69"/>
    </row>
    <row r="115" s="57" customFormat="1" ht="77" hidden="1" customHeight="1" spans="1:36">
      <c r="A115" s="69">
        <v>35</v>
      </c>
      <c r="B115" s="69" t="s">
        <v>475</v>
      </c>
      <c r="C115" s="69" t="s">
        <v>476</v>
      </c>
      <c r="D115" s="69" t="s">
        <v>246</v>
      </c>
      <c r="E115" s="69" t="s">
        <v>468</v>
      </c>
      <c r="F115" s="69" t="s">
        <v>43</v>
      </c>
      <c r="G115" s="69" t="s">
        <v>47</v>
      </c>
      <c r="H115" s="71" t="s">
        <v>474</v>
      </c>
      <c r="I115" s="69" t="s">
        <v>250</v>
      </c>
      <c r="J115" s="102">
        <v>20000</v>
      </c>
      <c r="K115" s="69">
        <f t="shared" si="40"/>
        <v>150</v>
      </c>
      <c r="L115" s="69">
        <f t="shared" si="41"/>
        <v>150</v>
      </c>
      <c r="M115" s="69"/>
      <c r="N115" s="69">
        <v>150</v>
      </c>
      <c r="O115" s="84"/>
      <c r="P115" s="69"/>
      <c r="Q115" s="69"/>
      <c r="R115" s="69"/>
      <c r="S115" s="69"/>
      <c r="T115" s="69"/>
      <c r="U115" s="84"/>
      <c r="V115" s="69"/>
      <c r="W115" s="69"/>
      <c r="X115" s="69"/>
      <c r="Y115" s="69"/>
      <c r="Z115" s="69"/>
      <c r="AA115" s="69"/>
      <c r="AB115" s="69"/>
      <c r="AC115" s="69"/>
      <c r="AD115" s="69"/>
      <c r="AE115" s="69"/>
      <c r="AF115" s="69" t="s">
        <v>47</v>
      </c>
      <c r="AG115" s="69" t="s">
        <v>48</v>
      </c>
      <c r="AH115" s="69" t="s">
        <v>264</v>
      </c>
      <c r="AI115" s="86" t="s">
        <v>265</v>
      </c>
      <c r="AJ115" s="69"/>
    </row>
    <row r="116" s="57" customFormat="1" ht="77" hidden="1" customHeight="1" spans="1:36">
      <c r="A116" s="69">
        <v>36</v>
      </c>
      <c r="B116" s="69" t="s">
        <v>477</v>
      </c>
      <c r="C116" s="69" t="s">
        <v>478</v>
      </c>
      <c r="D116" s="69" t="s">
        <v>246</v>
      </c>
      <c r="E116" s="69" t="s">
        <v>468</v>
      </c>
      <c r="F116" s="69" t="s">
        <v>43</v>
      </c>
      <c r="G116" s="69" t="s">
        <v>104</v>
      </c>
      <c r="H116" s="71" t="s">
        <v>479</v>
      </c>
      <c r="I116" s="69" t="s">
        <v>250</v>
      </c>
      <c r="J116" s="102">
        <v>27700</v>
      </c>
      <c r="K116" s="69">
        <f t="shared" si="40"/>
        <v>390</v>
      </c>
      <c r="L116" s="69">
        <f t="shared" si="41"/>
        <v>390</v>
      </c>
      <c r="M116" s="69"/>
      <c r="N116" s="69">
        <v>390</v>
      </c>
      <c r="O116" s="84"/>
      <c r="P116" s="69"/>
      <c r="Q116" s="69"/>
      <c r="R116" s="69"/>
      <c r="S116" s="69"/>
      <c r="T116" s="69"/>
      <c r="U116" s="84"/>
      <c r="V116" s="69"/>
      <c r="W116" s="69"/>
      <c r="X116" s="69"/>
      <c r="Y116" s="69"/>
      <c r="Z116" s="69"/>
      <c r="AA116" s="69"/>
      <c r="AB116" s="69"/>
      <c r="AC116" s="69"/>
      <c r="AD116" s="69"/>
      <c r="AE116" s="69"/>
      <c r="AF116" s="69" t="s">
        <v>104</v>
      </c>
      <c r="AG116" s="69" t="s">
        <v>105</v>
      </c>
      <c r="AH116" s="69" t="s">
        <v>264</v>
      </c>
      <c r="AI116" s="86" t="s">
        <v>265</v>
      </c>
      <c r="AJ116" s="69"/>
    </row>
    <row r="117" s="57" customFormat="1" ht="77" hidden="1" customHeight="1" spans="1:36">
      <c r="A117" s="69">
        <v>37</v>
      </c>
      <c r="B117" s="69" t="s">
        <v>480</v>
      </c>
      <c r="C117" s="69" t="s">
        <v>481</v>
      </c>
      <c r="D117" s="69" t="s">
        <v>246</v>
      </c>
      <c r="E117" s="69" t="s">
        <v>468</v>
      </c>
      <c r="F117" s="69" t="s">
        <v>43</v>
      </c>
      <c r="G117" s="69" t="s">
        <v>47</v>
      </c>
      <c r="H117" s="71" t="s">
        <v>482</v>
      </c>
      <c r="I117" s="69" t="s">
        <v>85</v>
      </c>
      <c r="J117" s="102">
        <v>4.5</v>
      </c>
      <c r="K117" s="69">
        <f t="shared" si="40"/>
        <v>390</v>
      </c>
      <c r="L117" s="69">
        <f t="shared" si="41"/>
        <v>390</v>
      </c>
      <c r="M117" s="69"/>
      <c r="N117" s="69">
        <v>390</v>
      </c>
      <c r="O117" s="84"/>
      <c r="P117" s="69"/>
      <c r="Q117" s="69"/>
      <c r="R117" s="69"/>
      <c r="S117" s="69"/>
      <c r="T117" s="69"/>
      <c r="U117" s="84"/>
      <c r="V117" s="69"/>
      <c r="W117" s="69"/>
      <c r="X117" s="69"/>
      <c r="Y117" s="69"/>
      <c r="Z117" s="69"/>
      <c r="AA117" s="69"/>
      <c r="AB117" s="69"/>
      <c r="AC117" s="69"/>
      <c r="AD117" s="69"/>
      <c r="AE117" s="69"/>
      <c r="AF117" s="69" t="s">
        <v>47</v>
      </c>
      <c r="AG117" s="69" t="s">
        <v>48</v>
      </c>
      <c r="AH117" s="69" t="s">
        <v>264</v>
      </c>
      <c r="AI117" s="86" t="s">
        <v>265</v>
      </c>
      <c r="AJ117" s="69"/>
    </row>
    <row r="118" s="57" customFormat="1" ht="77" hidden="1" customHeight="1" spans="1:36">
      <c r="A118" s="69">
        <v>38</v>
      </c>
      <c r="B118" s="69" t="s">
        <v>483</v>
      </c>
      <c r="C118" s="69" t="s">
        <v>484</v>
      </c>
      <c r="D118" s="69" t="s">
        <v>246</v>
      </c>
      <c r="E118" s="69" t="s">
        <v>468</v>
      </c>
      <c r="F118" s="69" t="s">
        <v>43</v>
      </c>
      <c r="G118" s="69" t="s">
        <v>83</v>
      </c>
      <c r="H118" s="71" t="s">
        <v>485</v>
      </c>
      <c r="I118" s="69" t="s">
        <v>486</v>
      </c>
      <c r="J118" s="102">
        <v>100000</v>
      </c>
      <c r="K118" s="69">
        <f t="shared" si="40"/>
        <v>200</v>
      </c>
      <c r="L118" s="69">
        <f t="shared" si="41"/>
        <v>200</v>
      </c>
      <c r="M118" s="69"/>
      <c r="N118" s="69">
        <v>200</v>
      </c>
      <c r="O118" s="84"/>
      <c r="P118" s="69"/>
      <c r="Q118" s="69"/>
      <c r="R118" s="69"/>
      <c r="S118" s="69"/>
      <c r="T118" s="69"/>
      <c r="U118" s="84"/>
      <c r="V118" s="69"/>
      <c r="W118" s="69"/>
      <c r="X118" s="69"/>
      <c r="Y118" s="69"/>
      <c r="Z118" s="69"/>
      <c r="AA118" s="69"/>
      <c r="AB118" s="69"/>
      <c r="AC118" s="69"/>
      <c r="AD118" s="69"/>
      <c r="AE118" s="69"/>
      <c r="AF118" s="69" t="s">
        <v>83</v>
      </c>
      <c r="AG118" s="69" t="s">
        <v>86</v>
      </c>
      <c r="AH118" s="69" t="s">
        <v>264</v>
      </c>
      <c r="AI118" s="86" t="s">
        <v>265</v>
      </c>
      <c r="AJ118" s="69"/>
    </row>
    <row r="119" s="57" customFormat="1" ht="77" hidden="1" customHeight="1" spans="1:36">
      <c r="A119" s="69">
        <v>39</v>
      </c>
      <c r="B119" s="69" t="s">
        <v>487</v>
      </c>
      <c r="C119" s="69" t="s">
        <v>488</v>
      </c>
      <c r="D119" s="69" t="s">
        <v>246</v>
      </c>
      <c r="E119" s="69" t="s">
        <v>468</v>
      </c>
      <c r="F119" s="69" t="s">
        <v>43</v>
      </c>
      <c r="G119" s="69" t="s">
        <v>104</v>
      </c>
      <c r="H119" s="71" t="s">
        <v>489</v>
      </c>
      <c r="I119" s="69" t="s">
        <v>85</v>
      </c>
      <c r="J119" s="102">
        <v>5.5</v>
      </c>
      <c r="K119" s="69">
        <f t="shared" si="40"/>
        <v>400</v>
      </c>
      <c r="L119" s="69">
        <f t="shared" si="41"/>
        <v>400</v>
      </c>
      <c r="M119" s="69"/>
      <c r="N119" s="69">
        <v>400</v>
      </c>
      <c r="O119" s="84"/>
      <c r="P119" s="69"/>
      <c r="Q119" s="69"/>
      <c r="R119" s="69"/>
      <c r="S119" s="69"/>
      <c r="T119" s="69"/>
      <c r="U119" s="84"/>
      <c r="V119" s="69"/>
      <c r="W119" s="69"/>
      <c r="X119" s="69"/>
      <c r="Y119" s="69"/>
      <c r="Z119" s="69"/>
      <c r="AA119" s="69"/>
      <c r="AB119" s="69"/>
      <c r="AC119" s="69"/>
      <c r="AD119" s="69"/>
      <c r="AE119" s="69"/>
      <c r="AF119" s="69" t="s">
        <v>104</v>
      </c>
      <c r="AG119" s="69" t="s">
        <v>105</v>
      </c>
      <c r="AH119" s="69" t="s">
        <v>264</v>
      </c>
      <c r="AI119" s="86" t="s">
        <v>265</v>
      </c>
      <c r="AJ119" s="69"/>
    </row>
    <row r="120" s="57" customFormat="1" ht="77" hidden="1" customHeight="1" spans="1:36">
      <c r="A120" s="69">
        <v>40</v>
      </c>
      <c r="B120" s="69" t="s">
        <v>490</v>
      </c>
      <c r="C120" s="69" t="s">
        <v>491</v>
      </c>
      <c r="D120" s="69" t="s">
        <v>246</v>
      </c>
      <c r="E120" s="69" t="s">
        <v>468</v>
      </c>
      <c r="F120" s="69" t="s">
        <v>43</v>
      </c>
      <c r="G120" s="69" t="s">
        <v>109</v>
      </c>
      <c r="H120" s="71" t="s">
        <v>492</v>
      </c>
      <c r="I120" s="69" t="s">
        <v>46</v>
      </c>
      <c r="J120" s="102">
        <v>2</v>
      </c>
      <c r="K120" s="69">
        <f t="shared" si="40"/>
        <v>350</v>
      </c>
      <c r="L120" s="69">
        <f t="shared" si="41"/>
        <v>350</v>
      </c>
      <c r="M120" s="69"/>
      <c r="N120" s="69">
        <v>350</v>
      </c>
      <c r="O120" s="84"/>
      <c r="P120" s="69"/>
      <c r="Q120" s="69"/>
      <c r="R120" s="69"/>
      <c r="S120" s="69"/>
      <c r="T120" s="69"/>
      <c r="U120" s="84"/>
      <c r="V120" s="69"/>
      <c r="W120" s="69"/>
      <c r="X120" s="69"/>
      <c r="Y120" s="69"/>
      <c r="Z120" s="69"/>
      <c r="AA120" s="69"/>
      <c r="AB120" s="69"/>
      <c r="AC120" s="69"/>
      <c r="AD120" s="69"/>
      <c r="AE120" s="69"/>
      <c r="AF120" s="69" t="s">
        <v>109</v>
      </c>
      <c r="AG120" s="69" t="s">
        <v>110</v>
      </c>
      <c r="AH120" s="69" t="s">
        <v>264</v>
      </c>
      <c r="AI120" s="86" t="s">
        <v>265</v>
      </c>
      <c r="AJ120" s="69"/>
    </row>
    <row r="121" s="57" customFormat="1" ht="77" hidden="1" customHeight="1" spans="1:36">
      <c r="A121" s="69">
        <v>41</v>
      </c>
      <c r="B121" s="69" t="s">
        <v>493</v>
      </c>
      <c r="C121" s="69" t="s">
        <v>494</v>
      </c>
      <c r="D121" s="69" t="s">
        <v>246</v>
      </c>
      <c r="E121" s="69" t="s">
        <v>468</v>
      </c>
      <c r="F121" s="69" t="s">
        <v>43</v>
      </c>
      <c r="G121" s="69" t="s">
        <v>104</v>
      </c>
      <c r="H121" s="71" t="s">
        <v>495</v>
      </c>
      <c r="I121" s="69" t="s">
        <v>85</v>
      </c>
      <c r="J121" s="102">
        <v>5.2</v>
      </c>
      <c r="K121" s="69">
        <f t="shared" si="40"/>
        <v>390</v>
      </c>
      <c r="L121" s="69">
        <f t="shared" si="41"/>
        <v>390</v>
      </c>
      <c r="M121" s="69"/>
      <c r="N121" s="69">
        <v>390</v>
      </c>
      <c r="O121" s="84"/>
      <c r="P121" s="69"/>
      <c r="Q121" s="69"/>
      <c r="R121" s="69"/>
      <c r="S121" s="69"/>
      <c r="T121" s="69"/>
      <c r="U121" s="84"/>
      <c r="V121" s="69"/>
      <c r="W121" s="69"/>
      <c r="X121" s="69"/>
      <c r="Y121" s="69"/>
      <c r="Z121" s="69"/>
      <c r="AA121" s="69"/>
      <c r="AB121" s="69"/>
      <c r="AC121" s="69"/>
      <c r="AD121" s="69"/>
      <c r="AE121" s="69"/>
      <c r="AF121" s="69" t="s">
        <v>104</v>
      </c>
      <c r="AG121" s="69" t="s">
        <v>105</v>
      </c>
      <c r="AH121" s="69" t="s">
        <v>264</v>
      </c>
      <c r="AI121" s="86" t="s">
        <v>265</v>
      </c>
      <c r="AJ121" s="69"/>
    </row>
    <row r="122" s="57" customFormat="1" ht="77" hidden="1" customHeight="1" spans="1:36">
      <c r="A122" s="69">
        <v>42</v>
      </c>
      <c r="B122" s="69" t="s">
        <v>496</v>
      </c>
      <c r="C122" s="69" t="s">
        <v>497</v>
      </c>
      <c r="D122" s="69" t="s">
        <v>246</v>
      </c>
      <c r="E122" s="69" t="s">
        <v>468</v>
      </c>
      <c r="F122" s="69" t="s">
        <v>43</v>
      </c>
      <c r="G122" s="69" t="s">
        <v>55</v>
      </c>
      <c r="H122" s="71" t="s">
        <v>498</v>
      </c>
      <c r="I122" s="69" t="s">
        <v>85</v>
      </c>
      <c r="J122" s="102">
        <v>6</v>
      </c>
      <c r="K122" s="69">
        <f t="shared" si="40"/>
        <v>390</v>
      </c>
      <c r="L122" s="69">
        <f t="shared" si="41"/>
        <v>390</v>
      </c>
      <c r="M122" s="69"/>
      <c r="N122" s="69">
        <v>390</v>
      </c>
      <c r="O122" s="84"/>
      <c r="P122" s="69"/>
      <c r="Q122" s="69"/>
      <c r="R122" s="69"/>
      <c r="S122" s="69"/>
      <c r="T122" s="69"/>
      <c r="U122" s="84"/>
      <c r="V122" s="69"/>
      <c r="W122" s="69"/>
      <c r="X122" s="69"/>
      <c r="Y122" s="69"/>
      <c r="Z122" s="69"/>
      <c r="AA122" s="69"/>
      <c r="AB122" s="69"/>
      <c r="AC122" s="69"/>
      <c r="AD122" s="69"/>
      <c r="AE122" s="69"/>
      <c r="AF122" s="69" t="s">
        <v>55</v>
      </c>
      <c r="AG122" s="69" t="s">
        <v>56</v>
      </c>
      <c r="AH122" s="69" t="s">
        <v>264</v>
      </c>
      <c r="AI122" s="86" t="s">
        <v>265</v>
      </c>
      <c r="AJ122" s="69"/>
    </row>
    <row r="123" s="57" customFormat="1" ht="77" hidden="1" customHeight="1" spans="1:36">
      <c r="A123" s="69">
        <v>43</v>
      </c>
      <c r="B123" s="69" t="s">
        <v>499</v>
      </c>
      <c r="C123" s="69" t="s">
        <v>500</v>
      </c>
      <c r="D123" s="69" t="s">
        <v>246</v>
      </c>
      <c r="E123" s="69" t="s">
        <v>468</v>
      </c>
      <c r="F123" s="69" t="s">
        <v>43</v>
      </c>
      <c r="G123" s="69" t="s">
        <v>76</v>
      </c>
      <c r="H123" s="71" t="s">
        <v>501</v>
      </c>
      <c r="I123" s="69" t="s">
        <v>85</v>
      </c>
      <c r="J123" s="102">
        <v>6</v>
      </c>
      <c r="K123" s="69">
        <f t="shared" si="40"/>
        <v>390</v>
      </c>
      <c r="L123" s="69">
        <f t="shared" si="41"/>
        <v>390</v>
      </c>
      <c r="M123" s="69"/>
      <c r="N123" s="69">
        <v>390</v>
      </c>
      <c r="O123" s="84"/>
      <c r="P123" s="69"/>
      <c r="Q123" s="69"/>
      <c r="R123" s="69"/>
      <c r="S123" s="69"/>
      <c r="T123" s="69"/>
      <c r="U123" s="84"/>
      <c r="V123" s="69"/>
      <c r="W123" s="69"/>
      <c r="X123" s="69"/>
      <c r="Y123" s="69"/>
      <c r="Z123" s="69"/>
      <c r="AA123" s="69"/>
      <c r="AB123" s="69"/>
      <c r="AC123" s="69"/>
      <c r="AD123" s="69"/>
      <c r="AE123" s="69"/>
      <c r="AF123" s="69" t="s">
        <v>76</v>
      </c>
      <c r="AG123" s="69" t="s">
        <v>77</v>
      </c>
      <c r="AH123" s="69" t="s">
        <v>264</v>
      </c>
      <c r="AI123" s="86" t="s">
        <v>265</v>
      </c>
      <c r="AJ123" s="69"/>
    </row>
    <row r="124" s="57" customFormat="1" ht="77" hidden="1" customHeight="1" spans="1:36">
      <c r="A124" s="69">
        <v>44</v>
      </c>
      <c r="B124" s="69" t="s">
        <v>502</v>
      </c>
      <c r="C124" s="69" t="s">
        <v>503</v>
      </c>
      <c r="D124" s="69" t="s">
        <v>246</v>
      </c>
      <c r="E124" s="69" t="s">
        <v>468</v>
      </c>
      <c r="F124" s="69" t="s">
        <v>43</v>
      </c>
      <c r="G124" s="69" t="s">
        <v>165</v>
      </c>
      <c r="H124" s="71" t="s">
        <v>504</v>
      </c>
      <c r="I124" s="69" t="s">
        <v>332</v>
      </c>
      <c r="J124" s="102">
        <v>20</v>
      </c>
      <c r="K124" s="69">
        <f t="shared" si="40"/>
        <v>200</v>
      </c>
      <c r="L124" s="69">
        <f t="shared" si="41"/>
        <v>200</v>
      </c>
      <c r="M124" s="69"/>
      <c r="N124" s="69">
        <v>200</v>
      </c>
      <c r="O124" s="84"/>
      <c r="P124" s="69"/>
      <c r="Q124" s="69"/>
      <c r="R124" s="69"/>
      <c r="S124" s="69"/>
      <c r="T124" s="69"/>
      <c r="U124" s="84"/>
      <c r="V124" s="69"/>
      <c r="W124" s="69"/>
      <c r="X124" s="69"/>
      <c r="Y124" s="69"/>
      <c r="Z124" s="69"/>
      <c r="AA124" s="69"/>
      <c r="AB124" s="69"/>
      <c r="AC124" s="69"/>
      <c r="AD124" s="69"/>
      <c r="AE124" s="69"/>
      <c r="AF124" s="69" t="s">
        <v>165</v>
      </c>
      <c r="AG124" s="69" t="s">
        <v>166</v>
      </c>
      <c r="AH124" s="69" t="s">
        <v>264</v>
      </c>
      <c r="AI124" s="86" t="s">
        <v>265</v>
      </c>
      <c r="AJ124" s="69"/>
    </row>
    <row r="125" s="57" customFormat="1" ht="77" hidden="1" customHeight="1" spans="1:36">
      <c r="A125" s="69">
        <v>45</v>
      </c>
      <c r="B125" s="69" t="s">
        <v>505</v>
      </c>
      <c r="C125" s="69" t="s">
        <v>506</v>
      </c>
      <c r="D125" s="69" t="s">
        <v>246</v>
      </c>
      <c r="E125" s="69" t="s">
        <v>468</v>
      </c>
      <c r="F125" s="69" t="s">
        <v>43</v>
      </c>
      <c r="G125" s="69" t="s">
        <v>165</v>
      </c>
      <c r="H125" s="71" t="s">
        <v>507</v>
      </c>
      <c r="I125" s="69" t="s">
        <v>508</v>
      </c>
      <c r="J125" s="102">
        <v>300</v>
      </c>
      <c r="K125" s="69">
        <f t="shared" si="40"/>
        <v>300</v>
      </c>
      <c r="L125" s="69">
        <f t="shared" si="41"/>
        <v>300</v>
      </c>
      <c r="M125" s="69"/>
      <c r="N125" s="69">
        <v>300</v>
      </c>
      <c r="O125" s="84"/>
      <c r="P125" s="69"/>
      <c r="Q125" s="69"/>
      <c r="R125" s="69"/>
      <c r="S125" s="69"/>
      <c r="T125" s="69"/>
      <c r="U125" s="84"/>
      <c r="V125" s="69"/>
      <c r="W125" s="69"/>
      <c r="X125" s="69"/>
      <c r="Y125" s="69"/>
      <c r="Z125" s="69"/>
      <c r="AA125" s="69"/>
      <c r="AB125" s="69"/>
      <c r="AC125" s="69"/>
      <c r="AD125" s="69"/>
      <c r="AE125" s="69"/>
      <c r="AF125" s="69" t="s">
        <v>165</v>
      </c>
      <c r="AG125" s="69" t="s">
        <v>166</v>
      </c>
      <c r="AH125" s="69" t="s">
        <v>264</v>
      </c>
      <c r="AI125" s="86" t="s">
        <v>265</v>
      </c>
      <c r="AJ125" s="69"/>
    </row>
    <row r="126" s="57" customFormat="1" ht="77" hidden="1" customHeight="1" spans="1:36">
      <c r="A126" s="69">
        <v>46</v>
      </c>
      <c r="B126" s="69" t="s">
        <v>509</v>
      </c>
      <c r="C126" s="69" t="s">
        <v>510</v>
      </c>
      <c r="D126" s="69" t="s">
        <v>246</v>
      </c>
      <c r="E126" s="69" t="s">
        <v>468</v>
      </c>
      <c r="F126" s="69" t="s">
        <v>43</v>
      </c>
      <c r="G126" s="69" t="s">
        <v>109</v>
      </c>
      <c r="H126" s="71" t="s">
        <v>511</v>
      </c>
      <c r="I126" s="69" t="s">
        <v>85</v>
      </c>
      <c r="J126" s="102">
        <v>6.8</v>
      </c>
      <c r="K126" s="69">
        <f t="shared" si="40"/>
        <v>510</v>
      </c>
      <c r="L126" s="69">
        <f t="shared" si="41"/>
        <v>510</v>
      </c>
      <c r="M126" s="69"/>
      <c r="N126" s="69">
        <v>510</v>
      </c>
      <c r="O126" s="84"/>
      <c r="P126" s="69"/>
      <c r="Q126" s="69"/>
      <c r="R126" s="69"/>
      <c r="S126" s="69"/>
      <c r="T126" s="69"/>
      <c r="U126" s="84"/>
      <c r="V126" s="69"/>
      <c r="W126" s="69"/>
      <c r="X126" s="69"/>
      <c r="Y126" s="69"/>
      <c r="Z126" s="69"/>
      <c r="AA126" s="69"/>
      <c r="AB126" s="69"/>
      <c r="AC126" s="69"/>
      <c r="AD126" s="69"/>
      <c r="AE126" s="69"/>
      <c r="AF126" s="69" t="s">
        <v>109</v>
      </c>
      <c r="AG126" s="69" t="s">
        <v>110</v>
      </c>
      <c r="AH126" s="69" t="s">
        <v>264</v>
      </c>
      <c r="AI126" s="86" t="s">
        <v>265</v>
      </c>
      <c r="AJ126" s="69"/>
    </row>
    <row r="127" s="57" customFormat="1" ht="77" hidden="1" customHeight="1" spans="1:36">
      <c r="A127" s="69">
        <v>47</v>
      </c>
      <c r="B127" s="69" t="s">
        <v>512</v>
      </c>
      <c r="C127" s="69" t="s">
        <v>513</v>
      </c>
      <c r="D127" s="69" t="s">
        <v>246</v>
      </c>
      <c r="E127" s="69" t="s">
        <v>468</v>
      </c>
      <c r="F127" s="69" t="s">
        <v>43</v>
      </c>
      <c r="G127" s="69" t="s">
        <v>109</v>
      </c>
      <c r="H127" s="71" t="s">
        <v>514</v>
      </c>
      <c r="I127" s="69" t="s">
        <v>85</v>
      </c>
      <c r="J127" s="102">
        <v>5</v>
      </c>
      <c r="K127" s="69">
        <f t="shared" si="40"/>
        <v>410</v>
      </c>
      <c r="L127" s="69">
        <f t="shared" si="41"/>
        <v>410</v>
      </c>
      <c r="M127" s="69"/>
      <c r="N127" s="69">
        <v>410</v>
      </c>
      <c r="O127" s="84"/>
      <c r="P127" s="69"/>
      <c r="Q127" s="69"/>
      <c r="R127" s="69"/>
      <c r="S127" s="69"/>
      <c r="T127" s="69"/>
      <c r="U127" s="84"/>
      <c r="V127" s="69"/>
      <c r="W127" s="69"/>
      <c r="X127" s="69"/>
      <c r="Y127" s="69"/>
      <c r="Z127" s="69"/>
      <c r="AA127" s="69"/>
      <c r="AB127" s="69"/>
      <c r="AC127" s="69"/>
      <c r="AD127" s="69"/>
      <c r="AE127" s="69"/>
      <c r="AF127" s="69" t="s">
        <v>109</v>
      </c>
      <c r="AG127" s="69" t="s">
        <v>110</v>
      </c>
      <c r="AH127" s="69" t="s">
        <v>264</v>
      </c>
      <c r="AI127" s="86" t="s">
        <v>265</v>
      </c>
      <c r="AJ127" s="69"/>
    </row>
    <row r="128" s="55" customFormat="1" ht="45" hidden="1" customHeight="1" spans="1:36">
      <c r="A128" s="65" t="s">
        <v>236</v>
      </c>
      <c r="B128" s="65"/>
      <c r="C128" s="108" t="s">
        <v>515</v>
      </c>
      <c r="D128" s="65"/>
      <c r="E128" s="65"/>
      <c r="F128" s="65"/>
      <c r="G128" s="65"/>
      <c r="H128" s="66"/>
      <c r="I128" s="109"/>
      <c r="J128" s="114"/>
      <c r="K128" s="65">
        <f t="shared" ref="K128:T128" si="42">SUM(K129:K130)</f>
        <v>1690</v>
      </c>
      <c r="L128" s="65">
        <f t="shared" si="42"/>
        <v>1690</v>
      </c>
      <c r="M128" s="65">
        <f t="shared" si="42"/>
        <v>1690</v>
      </c>
      <c r="N128" s="65">
        <f t="shared" si="42"/>
        <v>0</v>
      </c>
      <c r="O128" s="65">
        <f t="shared" si="42"/>
        <v>0</v>
      </c>
      <c r="P128" s="65">
        <f t="shared" si="42"/>
        <v>0</v>
      </c>
      <c r="Q128" s="65">
        <f t="shared" si="42"/>
        <v>0</v>
      </c>
      <c r="R128" s="65">
        <f t="shared" si="42"/>
        <v>0</v>
      </c>
      <c r="S128" s="65">
        <f t="shared" si="42"/>
        <v>0</v>
      </c>
      <c r="T128" s="65">
        <f t="shared" si="42"/>
        <v>0</v>
      </c>
      <c r="U128" s="65">
        <f>SUM(U129:U129)</f>
        <v>0</v>
      </c>
      <c r="V128" s="69"/>
      <c r="W128" s="69"/>
      <c r="X128" s="69"/>
      <c r="Y128" s="69"/>
      <c r="Z128" s="69"/>
      <c r="AA128" s="69"/>
      <c r="AB128" s="69"/>
      <c r="AC128" s="69"/>
      <c r="AD128" s="69"/>
      <c r="AE128" s="69"/>
      <c r="AF128" s="65"/>
      <c r="AG128" s="65"/>
      <c r="AH128" s="65"/>
      <c r="AI128" s="116"/>
      <c r="AJ128" s="65"/>
    </row>
    <row r="129" s="57" customFormat="1" ht="139" hidden="1" customHeight="1" spans="1:36">
      <c r="A129" s="69">
        <v>48</v>
      </c>
      <c r="B129" s="69" t="s">
        <v>516</v>
      </c>
      <c r="C129" s="69" t="s">
        <v>517</v>
      </c>
      <c r="D129" s="69" t="s">
        <v>246</v>
      </c>
      <c r="E129" s="69" t="s">
        <v>518</v>
      </c>
      <c r="F129" s="69" t="s">
        <v>43</v>
      </c>
      <c r="G129" s="69" t="s">
        <v>519</v>
      </c>
      <c r="H129" s="71" t="s">
        <v>520</v>
      </c>
      <c r="I129" s="69" t="s">
        <v>46</v>
      </c>
      <c r="J129" s="102">
        <v>3</v>
      </c>
      <c r="K129" s="69">
        <f t="shared" ref="K129:K133" si="43">SUM(L129,S129,T129,U129)</f>
        <v>1200</v>
      </c>
      <c r="L129" s="69">
        <f t="shared" ref="L129:L133" si="44">SUM(M129:R129)</f>
        <v>1200</v>
      </c>
      <c r="M129" s="111">
        <v>1200</v>
      </c>
      <c r="N129" s="69"/>
      <c r="O129" s="84"/>
      <c r="P129" s="69"/>
      <c r="Q129" s="69"/>
      <c r="R129" s="69"/>
      <c r="S129" s="69"/>
      <c r="T129" s="69"/>
      <c r="U129" s="84"/>
      <c r="V129" s="69"/>
      <c r="W129" s="69"/>
      <c r="X129" s="69"/>
      <c r="Y129" s="69"/>
      <c r="Z129" s="69"/>
      <c r="AA129" s="69"/>
      <c r="AB129" s="69"/>
      <c r="AC129" s="69"/>
      <c r="AD129" s="69"/>
      <c r="AE129" s="69"/>
      <c r="AF129" s="69" t="s">
        <v>261</v>
      </c>
      <c r="AG129" s="69" t="s">
        <v>263</v>
      </c>
      <c r="AH129" s="69" t="s">
        <v>251</v>
      </c>
      <c r="AI129" s="86" t="s">
        <v>252</v>
      </c>
      <c r="AJ129" s="69"/>
    </row>
    <row r="130" s="57" customFormat="1" ht="169" hidden="1" customHeight="1" spans="1:36">
      <c r="A130" s="69">
        <v>49</v>
      </c>
      <c r="B130" s="69" t="s">
        <v>521</v>
      </c>
      <c r="C130" s="69" t="s">
        <v>522</v>
      </c>
      <c r="D130" s="69" t="s">
        <v>246</v>
      </c>
      <c r="E130" s="69" t="s">
        <v>247</v>
      </c>
      <c r="F130" s="69" t="s">
        <v>43</v>
      </c>
      <c r="G130" s="69" t="s">
        <v>184</v>
      </c>
      <c r="H130" s="71" t="s">
        <v>523</v>
      </c>
      <c r="I130" s="69" t="s">
        <v>332</v>
      </c>
      <c r="J130" s="102">
        <v>900</v>
      </c>
      <c r="K130" s="69">
        <f t="shared" si="43"/>
        <v>490</v>
      </c>
      <c r="L130" s="69">
        <f t="shared" si="44"/>
        <v>490</v>
      </c>
      <c r="M130" s="69">
        <v>490</v>
      </c>
      <c r="N130" s="69"/>
      <c r="O130" s="84"/>
      <c r="P130" s="69"/>
      <c r="Q130" s="69"/>
      <c r="R130" s="69"/>
      <c r="S130" s="69"/>
      <c r="T130" s="69"/>
      <c r="U130" s="84"/>
      <c r="V130" s="69"/>
      <c r="W130" s="69"/>
      <c r="X130" s="69"/>
      <c r="Y130" s="69"/>
      <c r="Z130" s="69"/>
      <c r="AA130" s="69"/>
      <c r="AB130" s="69"/>
      <c r="AC130" s="69"/>
      <c r="AD130" s="69"/>
      <c r="AE130" s="69"/>
      <c r="AF130" s="69" t="s">
        <v>119</v>
      </c>
      <c r="AG130" s="69" t="s">
        <v>120</v>
      </c>
      <c r="AH130" s="69" t="s">
        <v>251</v>
      </c>
      <c r="AI130" s="86" t="s">
        <v>252</v>
      </c>
      <c r="AJ130" s="69"/>
    </row>
    <row r="131" s="55" customFormat="1" ht="45" hidden="1" customHeight="1" spans="1:36">
      <c r="A131" s="65" t="s">
        <v>276</v>
      </c>
      <c r="B131" s="65"/>
      <c r="C131" s="65" t="s">
        <v>524</v>
      </c>
      <c r="D131" s="65"/>
      <c r="E131" s="65"/>
      <c r="F131" s="65"/>
      <c r="G131" s="65"/>
      <c r="H131" s="66"/>
      <c r="I131" s="65"/>
      <c r="J131" s="80"/>
      <c r="K131" s="65">
        <f t="shared" ref="K131:U131" si="45">SUM(K132:K135)</f>
        <v>5345.44</v>
      </c>
      <c r="L131" s="65">
        <f t="shared" si="45"/>
        <v>5345.44</v>
      </c>
      <c r="M131" s="65">
        <f t="shared" si="45"/>
        <v>5345.44</v>
      </c>
      <c r="N131" s="65">
        <f t="shared" si="45"/>
        <v>0</v>
      </c>
      <c r="O131" s="65">
        <f t="shared" si="45"/>
        <v>0</v>
      </c>
      <c r="P131" s="65">
        <f t="shared" si="45"/>
        <v>0</v>
      </c>
      <c r="Q131" s="65">
        <f t="shared" si="45"/>
        <v>0</v>
      </c>
      <c r="R131" s="65">
        <f t="shared" si="45"/>
        <v>0</v>
      </c>
      <c r="S131" s="65">
        <f t="shared" si="45"/>
        <v>0</v>
      </c>
      <c r="T131" s="65">
        <f t="shared" si="45"/>
        <v>0</v>
      </c>
      <c r="U131" s="65">
        <f t="shared" si="45"/>
        <v>0</v>
      </c>
      <c r="V131" s="97"/>
      <c r="W131" s="97"/>
      <c r="X131" s="97"/>
      <c r="Y131" s="97"/>
      <c r="Z131" s="97"/>
      <c r="AA131" s="97"/>
      <c r="AB131" s="97"/>
      <c r="AC131" s="97"/>
      <c r="AD131" s="97"/>
      <c r="AE131" s="97"/>
      <c r="AF131" s="65"/>
      <c r="AG131" s="65"/>
      <c r="AH131" s="65"/>
      <c r="AI131" s="65"/>
      <c r="AJ131" s="65"/>
    </row>
    <row r="132" s="57" customFormat="1" ht="128" customHeight="1" spans="1:36">
      <c r="A132" s="69">
        <v>50</v>
      </c>
      <c r="B132" s="69" t="s">
        <v>525</v>
      </c>
      <c r="C132" s="121" t="s">
        <v>526</v>
      </c>
      <c r="D132" s="69" t="s">
        <v>246</v>
      </c>
      <c r="E132" s="69" t="s">
        <v>391</v>
      </c>
      <c r="F132" s="69" t="s">
        <v>43</v>
      </c>
      <c r="G132" s="100" t="s">
        <v>527</v>
      </c>
      <c r="H132" s="71" t="s">
        <v>528</v>
      </c>
      <c r="I132" s="86" t="s">
        <v>85</v>
      </c>
      <c r="J132" s="69">
        <v>39.15</v>
      </c>
      <c r="K132" s="69">
        <f t="shared" si="43"/>
        <v>361.41</v>
      </c>
      <c r="L132" s="69">
        <f t="shared" si="44"/>
        <v>361.41</v>
      </c>
      <c r="M132" s="122">
        <v>361.41</v>
      </c>
      <c r="N132" s="69"/>
      <c r="O132" s="84"/>
      <c r="P132" s="69"/>
      <c r="Q132" s="69"/>
      <c r="R132" s="69"/>
      <c r="S132" s="69"/>
      <c r="T132" s="69"/>
      <c r="U132" s="84"/>
      <c r="V132" s="97"/>
      <c r="W132" s="97"/>
      <c r="X132" s="97"/>
      <c r="Y132" s="97"/>
      <c r="Z132" s="97"/>
      <c r="AA132" s="97"/>
      <c r="AB132" s="97"/>
      <c r="AC132" s="97"/>
      <c r="AD132" s="97"/>
      <c r="AE132" s="97"/>
      <c r="AF132" s="69" t="s">
        <v>529</v>
      </c>
      <c r="AG132" s="86" t="s">
        <v>530</v>
      </c>
      <c r="AH132" s="69" t="s">
        <v>531</v>
      </c>
      <c r="AI132" s="69" t="s">
        <v>532</v>
      </c>
      <c r="AJ132" s="69"/>
    </row>
    <row r="133" s="57" customFormat="1" ht="126" customHeight="1" spans="1:36">
      <c r="A133" s="69">
        <v>51</v>
      </c>
      <c r="B133" s="69" t="s">
        <v>533</v>
      </c>
      <c r="C133" s="87" t="s">
        <v>534</v>
      </c>
      <c r="D133" s="69" t="s">
        <v>246</v>
      </c>
      <c r="E133" s="69" t="s">
        <v>391</v>
      </c>
      <c r="F133" s="69" t="s">
        <v>43</v>
      </c>
      <c r="G133" s="87" t="s">
        <v>443</v>
      </c>
      <c r="H133" s="112" t="s">
        <v>535</v>
      </c>
      <c r="I133" s="86" t="s">
        <v>85</v>
      </c>
      <c r="J133" s="69">
        <v>40.848</v>
      </c>
      <c r="K133" s="69">
        <f t="shared" si="43"/>
        <v>360.07</v>
      </c>
      <c r="L133" s="69">
        <f t="shared" si="44"/>
        <v>360.07</v>
      </c>
      <c r="M133" s="122">
        <v>360.07</v>
      </c>
      <c r="N133" s="69"/>
      <c r="O133" s="84"/>
      <c r="P133" s="69"/>
      <c r="Q133" s="69"/>
      <c r="R133" s="69"/>
      <c r="S133" s="69"/>
      <c r="T133" s="69"/>
      <c r="U133" s="84"/>
      <c r="V133" s="97"/>
      <c r="W133" s="97"/>
      <c r="X133" s="97"/>
      <c r="Y133" s="97"/>
      <c r="Z133" s="97"/>
      <c r="AA133" s="97"/>
      <c r="AB133" s="97"/>
      <c r="AC133" s="97"/>
      <c r="AD133" s="97"/>
      <c r="AE133" s="97"/>
      <c r="AF133" s="69" t="s">
        <v>529</v>
      </c>
      <c r="AG133" s="86" t="s">
        <v>530</v>
      </c>
      <c r="AH133" s="69" t="s">
        <v>531</v>
      </c>
      <c r="AI133" s="69" t="s">
        <v>532</v>
      </c>
      <c r="AJ133" s="69"/>
    </row>
    <row r="134" s="55" customFormat="1" ht="177" customHeight="1" spans="1:36">
      <c r="A134" s="69">
        <v>52</v>
      </c>
      <c r="B134" s="69" t="s">
        <v>536</v>
      </c>
      <c r="C134" s="69" t="s">
        <v>537</v>
      </c>
      <c r="D134" s="69" t="s">
        <v>246</v>
      </c>
      <c r="E134" s="69" t="s">
        <v>391</v>
      </c>
      <c r="F134" s="69" t="s">
        <v>43</v>
      </c>
      <c r="G134" s="69" t="s">
        <v>157</v>
      </c>
      <c r="H134" s="71" t="s">
        <v>538</v>
      </c>
      <c r="I134" s="86" t="s">
        <v>85</v>
      </c>
      <c r="J134" s="102">
        <v>126.427</v>
      </c>
      <c r="K134" s="69">
        <v>2466.95</v>
      </c>
      <c r="L134" s="69">
        <v>2466.95</v>
      </c>
      <c r="M134" s="122">
        <v>2466.95</v>
      </c>
      <c r="N134" s="69"/>
      <c r="O134" s="84"/>
      <c r="P134" s="69"/>
      <c r="Q134" s="69"/>
      <c r="R134" s="69"/>
      <c r="S134" s="69"/>
      <c r="T134" s="69"/>
      <c r="U134" s="84"/>
      <c r="V134" s="69"/>
      <c r="W134" s="86"/>
      <c r="X134" s="69"/>
      <c r="Y134" s="69"/>
      <c r="Z134" s="69"/>
      <c r="AA134" s="69"/>
      <c r="AB134" s="69"/>
      <c r="AC134" s="69"/>
      <c r="AD134" s="69"/>
      <c r="AE134" s="69"/>
      <c r="AF134" s="69" t="s">
        <v>529</v>
      </c>
      <c r="AG134" s="86" t="s">
        <v>530</v>
      </c>
      <c r="AH134" s="69" t="s">
        <v>531</v>
      </c>
      <c r="AI134" s="69" t="s">
        <v>532</v>
      </c>
      <c r="AJ134" s="65"/>
    </row>
    <row r="135" s="55" customFormat="1" ht="204" customHeight="1" spans="1:36">
      <c r="A135" s="69">
        <v>53</v>
      </c>
      <c r="B135" s="69" t="s">
        <v>539</v>
      </c>
      <c r="C135" s="69" t="s">
        <v>540</v>
      </c>
      <c r="D135" s="69" t="s">
        <v>246</v>
      </c>
      <c r="E135" s="69" t="s">
        <v>391</v>
      </c>
      <c r="F135" s="69" t="s">
        <v>43</v>
      </c>
      <c r="G135" s="69" t="s">
        <v>104</v>
      </c>
      <c r="H135" s="71" t="s">
        <v>541</v>
      </c>
      <c r="I135" s="86" t="s">
        <v>85</v>
      </c>
      <c r="J135" s="102">
        <v>72.231</v>
      </c>
      <c r="K135" s="69">
        <v>2157.01</v>
      </c>
      <c r="L135" s="69">
        <v>2157.01</v>
      </c>
      <c r="M135" s="122">
        <v>2157.01</v>
      </c>
      <c r="N135" s="69"/>
      <c r="O135" s="84"/>
      <c r="P135" s="69"/>
      <c r="Q135" s="69"/>
      <c r="R135" s="69"/>
      <c r="S135" s="69"/>
      <c r="T135" s="69"/>
      <c r="U135" s="84"/>
      <c r="V135" s="69"/>
      <c r="W135" s="86"/>
      <c r="X135" s="69"/>
      <c r="Y135" s="69"/>
      <c r="Z135" s="69"/>
      <c r="AA135" s="69"/>
      <c r="AB135" s="69"/>
      <c r="AC135" s="69"/>
      <c r="AD135" s="69"/>
      <c r="AE135" s="69"/>
      <c r="AF135" s="69" t="s">
        <v>529</v>
      </c>
      <c r="AG135" s="86" t="s">
        <v>530</v>
      </c>
      <c r="AH135" s="69" t="s">
        <v>531</v>
      </c>
      <c r="AI135" s="69" t="s">
        <v>532</v>
      </c>
      <c r="AJ135" s="65"/>
    </row>
  </sheetData>
  <protectedRanges>
    <protectedRange sqref="F108" name="区域1_4_1"/>
  </protectedRanges>
  <autoFilter ref="A7:AJ135">
    <filterColumn colId="31">
      <customFilters>
        <customFilter operator="equal" val="叶城县农村饮水安全工程建设服务站"/>
      </customFilters>
    </filterColumn>
    <extLst/>
  </autoFilter>
  <mergeCells count="37">
    <mergeCell ref="A1:AJ1"/>
    <mergeCell ref="A2:G2"/>
    <mergeCell ref="U2:AJ2"/>
    <mergeCell ref="K3:U3"/>
    <mergeCell ref="L4:R4"/>
    <mergeCell ref="A7:C7"/>
    <mergeCell ref="A73:C73"/>
    <mergeCell ref="A76:C7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 ref="AB3:AB5"/>
    <mergeCell ref="AC3:AC5"/>
    <mergeCell ref="AD3:AD5"/>
    <mergeCell ref="AE3:AE5"/>
    <mergeCell ref="AF3:AF5"/>
    <mergeCell ref="AG3:AG5"/>
    <mergeCell ref="AH3:AH5"/>
    <mergeCell ref="AI3:AI5"/>
    <mergeCell ref="AJ3:AJ5"/>
  </mergeCells>
  <pageMargins left="0.590277777777778" right="0.590277777777778" top="0.590277777777778" bottom="0.590277777777778" header="0.298611111111111" footer="0.393055555555556"/>
  <pageSetup paperSize="8" scale="5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7"/>
  <sheetViews>
    <sheetView zoomScale="70" zoomScaleNormal="70" workbookViewId="0">
      <selection activeCell="G10" sqref="G10"/>
    </sheetView>
  </sheetViews>
  <sheetFormatPr defaultColWidth="7" defaultRowHeight="14.25"/>
  <cols>
    <col min="1" max="1" width="8.525" style="19" customWidth="1"/>
    <col min="2" max="2" width="13.3666666666667" style="19" customWidth="1"/>
    <col min="3" max="3" width="21.75" style="24" customWidth="1"/>
    <col min="4" max="4" width="8.25" style="24" customWidth="1"/>
    <col min="5" max="5" width="11.375" style="24" customWidth="1"/>
    <col min="6" max="6" width="6.41666666666667" style="19" customWidth="1"/>
    <col min="7" max="7" width="13.7166666666667" style="24" customWidth="1"/>
    <col min="8" max="8" width="58.0833333333333" style="25" customWidth="1"/>
    <col min="9" max="9" width="9.99166666666667" style="19" customWidth="1"/>
    <col min="10" max="10" width="9.40833333333333" style="26" customWidth="1"/>
    <col min="11" max="13" width="15.875" style="19" customWidth="1"/>
    <col min="14" max="14" width="7.64166666666667" style="19" customWidth="1"/>
    <col min="15" max="15" width="9.81666666666667" style="19" customWidth="1"/>
    <col min="16" max="16" width="8.56666666666667" style="19" customWidth="1"/>
    <col min="17" max="17" width="7.14166666666667" style="19" customWidth="1"/>
    <col min="18" max="18" width="8.39166666666667" style="19" customWidth="1"/>
    <col min="19" max="19" width="8.03333333333333" style="19" customWidth="1"/>
    <col min="20" max="20" width="10.625" style="19" customWidth="1"/>
    <col min="21" max="21" width="9.625" style="19" customWidth="1"/>
    <col min="22" max="22" width="12.2" style="19" customWidth="1"/>
    <col min="23" max="23" width="9.625" style="19" customWidth="1"/>
    <col min="24" max="24" width="10.625" style="24" customWidth="1"/>
    <col min="25" max="25" width="11.0666666666667" style="24" customWidth="1"/>
    <col min="26" max="26" width="8.625" style="24" customWidth="1"/>
    <col min="27" max="16369" width="7" style="19"/>
    <col min="16370" max="16384" width="7" style="27"/>
  </cols>
  <sheetData>
    <row r="1" s="19" customFormat="1" ht="38.25" customHeight="1" spans="1:26">
      <c r="A1" s="62" t="s">
        <v>562</v>
      </c>
      <c r="B1" s="62"/>
      <c r="C1" s="62"/>
      <c r="D1" s="62"/>
      <c r="E1" s="62"/>
      <c r="F1" s="62"/>
      <c r="G1" s="62"/>
      <c r="H1" s="63"/>
      <c r="I1" s="62"/>
      <c r="J1" s="62"/>
      <c r="K1" s="62"/>
      <c r="L1" s="62"/>
      <c r="M1" s="62"/>
      <c r="N1" s="62"/>
      <c r="O1" s="62"/>
      <c r="P1" s="62"/>
      <c r="Q1" s="62"/>
      <c r="R1" s="62"/>
      <c r="S1" s="62"/>
      <c r="T1" s="62"/>
      <c r="U1" s="62"/>
      <c r="V1" s="62"/>
      <c r="W1" s="62"/>
      <c r="X1" s="62"/>
      <c r="Y1" s="62"/>
      <c r="Z1" s="62"/>
    </row>
    <row r="2" s="20" customFormat="1" ht="35" customHeight="1" spans="1:26">
      <c r="A2" s="30" t="s">
        <v>1</v>
      </c>
      <c r="B2" s="30"/>
      <c r="C2" s="30"/>
      <c r="D2" s="30"/>
      <c r="E2" s="30"/>
      <c r="F2" s="30"/>
      <c r="G2" s="30"/>
      <c r="H2" s="31"/>
      <c r="I2" s="41"/>
      <c r="J2" s="42"/>
      <c r="K2" s="41"/>
      <c r="L2" s="41">
        <v>70287</v>
      </c>
      <c r="M2" s="41">
        <v>62288</v>
      </c>
      <c r="N2" s="41">
        <v>4431</v>
      </c>
      <c r="O2" s="41">
        <v>3414</v>
      </c>
      <c r="P2" s="41">
        <v>154</v>
      </c>
      <c r="Q2" s="41"/>
      <c r="R2" s="41"/>
      <c r="S2" s="41"/>
      <c r="T2" s="41"/>
      <c r="U2" s="53" t="s">
        <v>563</v>
      </c>
      <c r="V2" s="41"/>
      <c r="W2" s="53"/>
      <c r="X2" s="41"/>
      <c r="Y2" s="53"/>
      <c r="Z2" s="53"/>
    </row>
    <row r="3" s="54" customFormat="1" ht="23" customHeight="1" spans="1:26">
      <c r="A3" s="64" t="s">
        <v>3</v>
      </c>
      <c r="B3" s="64" t="s">
        <v>4</v>
      </c>
      <c r="C3" s="64" t="s">
        <v>5</v>
      </c>
      <c r="D3" s="64" t="s">
        <v>6</v>
      </c>
      <c r="E3" s="64" t="s">
        <v>7</v>
      </c>
      <c r="F3" s="64" t="s">
        <v>8</v>
      </c>
      <c r="G3" s="64" t="s">
        <v>9</v>
      </c>
      <c r="H3" s="64" t="s">
        <v>10</v>
      </c>
      <c r="I3" s="64" t="s">
        <v>11</v>
      </c>
      <c r="J3" s="79" t="s">
        <v>12</v>
      </c>
      <c r="K3" s="64" t="s">
        <v>13</v>
      </c>
      <c r="L3" s="64"/>
      <c r="M3" s="64"/>
      <c r="N3" s="64"/>
      <c r="O3" s="64"/>
      <c r="P3" s="64"/>
      <c r="Q3" s="64"/>
      <c r="R3" s="64"/>
      <c r="S3" s="64"/>
      <c r="T3" s="64"/>
      <c r="U3" s="64"/>
      <c r="V3" s="64" t="s">
        <v>18</v>
      </c>
      <c r="W3" s="64" t="s">
        <v>19</v>
      </c>
      <c r="X3" s="64" t="s">
        <v>20</v>
      </c>
      <c r="Y3" s="64" t="s">
        <v>21</v>
      </c>
      <c r="Z3" s="64" t="s">
        <v>22</v>
      </c>
    </row>
    <row r="4" s="54" customFormat="1" ht="23" customHeight="1" spans="1:26">
      <c r="A4" s="64"/>
      <c r="B4" s="64"/>
      <c r="C4" s="64"/>
      <c r="D4" s="64"/>
      <c r="E4" s="64"/>
      <c r="F4" s="64"/>
      <c r="G4" s="64"/>
      <c r="H4" s="64"/>
      <c r="I4" s="64"/>
      <c r="J4" s="79"/>
      <c r="K4" s="64" t="s">
        <v>23</v>
      </c>
      <c r="L4" s="64" t="s">
        <v>24</v>
      </c>
      <c r="M4" s="64"/>
      <c r="N4" s="64"/>
      <c r="O4" s="64"/>
      <c r="P4" s="64"/>
      <c r="Q4" s="64"/>
      <c r="R4" s="64"/>
      <c r="S4" s="64" t="s">
        <v>25</v>
      </c>
      <c r="T4" s="64" t="s">
        <v>26</v>
      </c>
      <c r="U4" s="64" t="s">
        <v>27</v>
      </c>
      <c r="V4" s="64"/>
      <c r="W4" s="64"/>
      <c r="X4" s="64"/>
      <c r="Y4" s="64"/>
      <c r="Z4" s="64"/>
    </row>
    <row r="5" s="54" customFormat="1" ht="69" customHeight="1" spans="1:26">
      <c r="A5" s="64"/>
      <c r="B5" s="64"/>
      <c r="C5" s="64"/>
      <c r="D5" s="64"/>
      <c r="E5" s="64"/>
      <c r="F5" s="64"/>
      <c r="G5" s="64"/>
      <c r="H5" s="64"/>
      <c r="I5" s="64"/>
      <c r="J5" s="79"/>
      <c r="K5" s="64"/>
      <c r="L5" s="64" t="s">
        <v>28</v>
      </c>
      <c r="M5" s="64" t="s">
        <v>29</v>
      </c>
      <c r="N5" s="64" t="s">
        <v>30</v>
      </c>
      <c r="O5" s="64" t="s">
        <v>31</v>
      </c>
      <c r="P5" s="64" t="s">
        <v>32</v>
      </c>
      <c r="Q5" s="64" t="s">
        <v>33</v>
      </c>
      <c r="R5" s="64" t="s">
        <v>34</v>
      </c>
      <c r="S5" s="64"/>
      <c r="T5" s="64"/>
      <c r="U5" s="64"/>
      <c r="V5" s="64"/>
      <c r="W5" s="64"/>
      <c r="X5" s="64"/>
      <c r="Y5" s="64"/>
      <c r="Z5" s="64"/>
    </row>
    <row r="6" s="55" customFormat="1" ht="38.7" customHeight="1" spans="1:26">
      <c r="A6" s="65" t="s">
        <v>23</v>
      </c>
      <c r="B6" s="65"/>
      <c r="C6" s="65"/>
      <c r="D6" s="65">
        <f>SUM(D7,D76,D116)</f>
        <v>100</v>
      </c>
      <c r="E6" s="65"/>
      <c r="F6" s="65"/>
      <c r="G6" s="65"/>
      <c r="H6" s="66"/>
      <c r="I6" s="65"/>
      <c r="J6" s="80"/>
      <c r="K6" s="65">
        <f>SUM(K7,K116,K76)</f>
        <v>72048.8643</v>
      </c>
      <c r="L6" s="65">
        <f t="shared" ref="L6:U6" si="0">SUM(L7,L116,L76)</f>
        <v>72048.8643</v>
      </c>
      <c r="M6" s="65">
        <f t="shared" si="0"/>
        <v>63649.8643</v>
      </c>
      <c r="N6" s="65">
        <f t="shared" si="0"/>
        <v>4431</v>
      </c>
      <c r="O6" s="65">
        <f t="shared" si="0"/>
        <v>3414</v>
      </c>
      <c r="P6" s="65">
        <f t="shared" si="0"/>
        <v>154</v>
      </c>
      <c r="Q6" s="65">
        <f t="shared" si="0"/>
        <v>0</v>
      </c>
      <c r="R6" s="65">
        <f t="shared" si="0"/>
        <v>0</v>
      </c>
      <c r="S6" s="65">
        <f t="shared" si="0"/>
        <v>0</v>
      </c>
      <c r="T6" s="65">
        <f t="shared" si="0"/>
        <v>0</v>
      </c>
      <c r="U6" s="65">
        <f t="shared" si="0"/>
        <v>0</v>
      </c>
      <c r="V6" s="65"/>
      <c r="W6" s="65"/>
      <c r="X6" s="65"/>
      <c r="Y6" s="65"/>
      <c r="Z6" s="65"/>
    </row>
    <row r="7" s="55" customFormat="1" ht="58" customHeight="1" spans="1:26">
      <c r="A7" s="65" t="s">
        <v>564</v>
      </c>
      <c r="B7" s="67" t="s">
        <v>41</v>
      </c>
      <c r="C7" s="68"/>
      <c r="D7" s="65">
        <v>60</v>
      </c>
      <c r="E7" s="65"/>
      <c r="F7" s="65"/>
      <c r="G7" s="65"/>
      <c r="H7" s="66"/>
      <c r="I7" s="81">
        <f>K7/K6</f>
        <v>0.721613932504416</v>
      </c>
      <c r="J7" s="82"/>
      <c r="K7" s="80">
        <f>SUM(K8,K25,K45,K61,K67,K70,K72,K74)</f>
        <v>51991.4643</v>
      </c>
      <c r="L7" s="80">
        <f t="shared" ref="L7:U7" si="1">SUM(L8,L25,L45,L61,L67,L70,L72,L74)</f>
        <v>51991.4643</v>
      </c>
      <c r="M7" s="80">
        <f t="shared" si="1"/>
        <v>49078.9643</v>
      </c>
      <c r="N7" s="80">
        <f t="shared" si="1"/>
        <v>0</v>
      </c>
      <c r="O7" s="80">
        <f t="shared" si="1"/>
        <v>2758.5</v>
      </c>
      <c r="P7" s="80">
        <f t="shared" si="1"/>
        <v>154</v>
      </c>
      <c r="Q7" s="80">
        <f t="shared" si="1"/>
        <v>0</v>
      </c>
      <c r="R7" s="80">
        <f t="shared" si="1"/>
        <v>0</v>
      </c>
      <c r="S7" s="80">
        <f t="shared" si="1"/>
        <v>0</v>
      </c>
      <c r="T7" s="80">
        <f t="shared" si="1"/>
        <v>0</v>
      </c>
      <c r="U7" s="80">
        <f t="shared" si="1"/>
        <v>0</v>
      </c>
      <c r="V7" s="65"/>
      <c r="W7" s="65"/>
      <c r="X7" s="65"/>
      <c r="Y7" s="65"/>
      <c r="Z7" s="65"/>
    </row>
    <row r="8" s="55" customFormat="1" ht="58" customHeight="1" spans="1:26">
      <c r="A8" s="65" t="s">
        <v>36</v>
      </c>
      <c r="B8" s="67" t="s">
        <v>565</v>
      </c>
      <c r="C8" s="68"/>
      <c r="D8" s="65"/>
      <c r="E8" s="65"/>
      <c r="F8" s="65"/>
      <c r="G8" s="65"/>
      <c r="H8" s="66"/>
      <c r="I8" s="65"/>
      <c r="J8" s="80">
        <f>SUM(J9:J24)</f>
        <v>1361</v>
      </c>
      <c r="K8" s="80">
        <f t="shared" ref="K8:U8" si="2">SUM(K9:K24)</f>
        <v>34096</v>
      </c>
      <c r="L8" s="80">
        <f t="shared" si="2"/>
        <v>34096</v>
      </c>
      <c r="M8" s="80">
        <f t="shared" si="2"/>
        <v>32096</v>
      </c>
      <c r="N8" s="80">
        <f t="shared" si="2"/>
        <v>0</v>
      </c>
      <c r="O8" s="80">
        <f t="shared" si="2"/>
        <v>2000</v>
      </c>
      <c r="P8" s="80">
        <f t="shared" si="2"/>
        <v>0</v>
      </c>
      <c r="Q8" s="80">
        <f t="shared" si="2"/>
        <v>0</v>
      </c>
      <c r="R8" s="80">
        <f t="shared" si="2"/>
        <v>0</v>
      </c>
      <c r="S8" s="80">
        <f t="shared" si="2"/>
        <v>0</v>
      </c>
      <c r="T8" s="80">
        <f t="shared" si="2"/>
        <v>0</v>
      </c>
      <c r="U8" s="80">
        <f t="shared" si="2"/>
        <v>0</v>
      </c>
      <c r="V8" s="65"/>
      <c r="W8" s="65"/>
      <c r="X8" s="65"/>
      <c r="Y8" s="65"/>
      <c r="Z8" s="65"/>
    </row>
    <row r="9" s="56" customFormat="1" ht="74" customHeight="1" spans="1:26">
      <c r="A9" s="69">
        <v>1</v>
      </c>
      <c r="B9" s="69" t="s">
        <v>39</v>
      </c>
      <c r="C9" s="69" t="s">
        <v>566</v>
      </c>
      <c r="D9" s="69" t="s">
        <v>41</v>
      </c>
      <c r="E9" s="69" t="s">
        <v>42</v>
      </c>
      <c r="F9" s="70" t="s">
        <v>43</v>
      </c>
      <c r="G9" s="70" t="s">
        <v>44</v>
      </c>
      <c r="H9" s="71" t="s">
        <v>567</v>
      </c>
      <c r="I9" s="83" t="s">
        <v>46</v>
      </c>
      <c r="J9" s="83">
        <v>100</v>
      </c>
      <c r="K9" s="69">
        <f t="shared" ref="K7:K24" si="3">SUM(L9,S9,T9,U9)</f>
        <v>2500</v>
      </c>
      <c r="L9" s="69">
        <f t="shared" ref="L7:L24" si="4">SUM(M9:R9)</f>
        <v>2500</v>
      </c>
      <c r="M9" s="70">
        <v>2500</v>
      </c>
      <c r="N9" s="70"/>
      <c r="O9" s="84"/>
      <c r="P9" s="70"/>
      <c r="Q9" s="69"/>
      <c r="R9" s="70"/>
      <c r="S9" s="70"/>
      <c r="T9" s="70"/>
      <c r="U9" s="84"/>
      <c r="V9" s="70" t="s">
        <v>47</v>
      </c>
      <c r="W9" s="70" t="s">
        <v>48</v>
      </c>
      <c r="X9" s="69" t="s">
        <v>49</v>
      </c>
      <c r="Y9" s="69" t="s">
        <v>50</v>
      </c>
      <c r="Z9" s="88"/>
    </row>
    <row r="10" s="56" customFormat="1" ht="74" customHeight="1" spans="1:26">
      <c r="A10" s="69">
        <v>2</v>
      </c>
      <c r="B10" s="69" t="s">
        <v>80</v>
      </c>
      <c r="C10" s="69" t="s">
        <v>568</v>
      </c>
      <c r="D10" s="69" t="s">
        <v>41</v>
      </c>
      <c r="E10" s="69" t="s">
        <v>42</v>
      </c>
      <c r="F10" s="70" t="s">
        <v>43</v>
      </c>
      <c r="G10" s="70" t="s">
        <v>569</v>
      </c>
      <c r="H10" s="71" t="s">
        <v>567</v>
      </c>
      <c r="I10" s="83" t="s">
        <v>46</v>
      </c>
      <c r="J10" s="83">
        <v>100</v>
      </c>
      <c r="K10" s="69">
        <f t="shared" si="3"/>
        <v>2500</v>
      </c>
      <c r="L10" s="69">
        <f t="shared" si="4"/>
        <v>2500</v>
      </c>
      <c r="M10" s="70">
        <v>2500</v>
      </c>
      <c r="N10" s="70"/>
      <c r="O10" s="84"/>
      <c r="P10" s="70"/>
      <c r="Q10" s="69"/>
      <c r="R10" s="70"/>
      <c r="S10" s="70"/>
      <c r="T10" s="70"/>
      <c r="U10" s="84"/>
      <c r="V10" s="70" t="s">
        <v>47</v>
      </c>
      <c r="W10" s="70" t="s">
        <v>48</v>
      </c>
      <c r="X10" s="69" t="s">
        <v>49</v>
      </c>
      <c r="Y10" s="69" t="s">
        <v>50</v>
      </c>
      <c r="Z10" s="88"/>
    </row>
    <row r="11" s="56" customFormat="1" ht="74" customHeight="1" spans="1:26">
      <c r="A11" s="69">
        <v>3</v>
      </c>
      <c r="B11" s="69" t="s">
        <v>570</v>
      </c>
      <c r="C11" s="69" t="s">
        <v>571</v>
      </c>
      <c r="D11" s="69" t="s">
        <v>41</v>
      </c>
      <c r="E11" s="69" t="s">
        <v>42</v>
      </c>
      <c r="F11" s="70" t="s">
        <v>43</v>
      </c>
      <c r="G11" s="70" t="s">
        <v>569</v>
      </c>
      <c r="H11" s="71" t="s">
        <v>572</v>
      </c>
      <c r="I11" s="83" t="s">
        <v>46</v>
      </c>
      <c r="J11" s="83">
        <v>70</v>
      </c>
      <c r="K11" s="69">
        <f t="shared" si="3"/>
        <v>1750</v>
      </c>
      <c r="L11" s="69">
        <f t="shared" si="4"/>
        <v>1750</v>
      </c>
      <c r="M11" s="70">
        <v>1750</v>
      </c>
      <c r="N11" s="70"/>
      <c r="O11" s="84"/>
      <c r="P11" s="70"/>
      <c r="Q11" s="69"/>
      <c r="R11" s="70"/>
      <c r="S11" s="70"/>
      <c r="T11" s="70"/>
      <c r="U11" s="84"/>
      <c r="V11" s="70" t="s">
        <v>47</v>
      </c>
      <c r="W11" s="70" t="s">
        <v>48</v>
      </c>
      <c r="X11" s="69" t="s">
        <v>49</v>
      </c>
      <c r="Y11" s="69" t="s">
        <v>50</v>
      </c>
      <c r="Z11" s="88"/>
    </row>
    <row r="12" s="56" customFormat="1" ht="74" customHeight="1" spans="1:26">
      <c r="A12" s="69">
        <v>4</v>
      </c>
      <c r="B12" s="69" t="s">
        <v>174</v>
      </c>
      <c r="C12" s="69" t="s">
        <v>573</v>
      </c>
      <c r="D12" s="69" t="s">
        <v>41</v>
      </c>
      <c r="E12" s="69" t="s">
        <v>42</v>
      </c>
      <c r="F12" s="70" t="s">
        <v>43</v>
      </c>
      <c r="G12" s="70" t="s">
        <v>574</v>
      </c>
      <c r="H12" s="71" t="s">
        <v>575</v>
      </c>
      <c r="I12" s="83" t="s">
        <v>46</v>
      </c>
      <c r="J12" s="83">
        <v>95</v>
      </c>
      <c r="K12" s="69">
        <f t="shared" si="3"/>
        <v>2375</v>
      </c>
      <c r="L12" s="69">
        <f t="shared" si="4"/>
        <v>2375</v>
      </c>
      <c r="M12" s="70">
        <v>2375</v>
      </c>
      <c r="N12" s="70"/>
      <c r="O12" s="84"/>
      <c r="P12" s="70"/>
      <c r="Q12" s="69"/>
      <c r="R12" s="70"/>
      <c r="S12" s="70"/>
      <c r="T12" s="70"/>
      <c r="U12" s="84"/>
      <c r="V12" s="70" t="s">
        <v>47</v>
      </c>
      <c r="W12" s="70" t="s">
        <v>48</v>
      </c>
      <c r="X12" s="69" t="s">
        <v>49</v>
      </c>
      <c r="Y12" s="69" t="s">
        <v>50</v>
      </c>
      <c r="Z12" s="88"/>
    </row>
    <row r="13" s="56" customFormat="1" ht="74" customHeight="1" spans="1:26">
      <c r="A13" s="69">
        <v>5</v>
      </c>
      <c r="B13" s="69" t="s">
        <v>576</v>
      </c>
      <c r="C13" s="69" t="s">
        <v>577</v>
      </c>
      <c r="D13" s="69" t="s">
        <v>41</v>
      </c>
      <c r="E13" s="69" t="s">
        <v>42</v>
      </c>
      <c r="F13" s="70" t="s">
        <v>43</v>
      </c>
      <c r="G13" s="70" t="s">
        <v>574</v>
      </c>
      <c r="H13" s="71" t="s">
        <v>567</v>
      </c>
      <c r="I13" s="83" t="s">
        <v>46</v>
      </c>
      <c r="J13" s="83">
        <v>100</v>
      </c>
      <c r="K13" s="69">
        <f t="shared" si="3"/>
        <v>2500</v>
      </c>
      <c r="L13" s="69">
        <f t="shared" si="4"/>
        <v>2500</v>
      </c>
      <c r="M13" s="70">
        <v>2500</v>
      </c>
      <c r="N13" s="70"/>
      <c r="O13" s="84"/>
      <c r="P13" s="70"/>
      <c r="Q13" s="69"/>
      <c r="R13" s="70"/>
      <c r="S13" s="70"/>
      <c r="T13" s="70"/>
      <c r="U13" s="84"/>
      <c r="V13" s="70" t="s">
        <v>47</v>
      </c>
      <c r="W13" s="70" t="s">
        <v>48</v>
      </c>
      <c r="X13" s="69" t="s">
        <v>49</v>
      </c>
      <c r="Y13" s="69" t="s">
        <v>50</v>
      </c>
      <c r="Z13" s="88"/>
    </row>
    <row r="14" s="56" customFormat="1" ht="74" customHeight="1" spans="1:26">
      <c r="A14" s="69">
        <v>6</v>
      </c>
      <c r="B14" s="69" t="s">
        <v>578</v>
      </c>
      <c r="C14" s="72" t="s">
        <v>52</v>
      </c>
      <c r="D14" s="69" t="s">
        <v>41</v>
      </c>
      <c r="E14" s="69" t="s">
        <v>42</v>
      </c>
      <c r="F14" s="70" t="s">
        <v>43</v>
      </c>
      <c r="G14" s="70" t="s">
        <v>53</v>
      </c>
      <c r="H14" s="71" t="s">
        <v>579</v>
      </c>
      <c r="I14" s="83" t="s">
        <v>46</v>
      </c>
      <c r="J14" s="83">
        <v>80</v>
      </c>
      <c r="K14" s="69">
        <f t="shared" si="3"/>
        <v>2000</v>
      </c>
      <c r="L14" s="69">
        <f t="shared" si="4"/>
        <v>2000</v>
      </c>
      <c r="M14" s="70"/>
      <c r="N14" s="70"/>
      <c r="O14" s="84">
        <v>2000</v>
      </c>
      <c r="P14" s="70"/>
      <c r="Q14" s="69"/>
      <c r="R14" s="70"/>
      <c r="S14" s="70"/>
      <c r="T14" s="70"/>
      <c r="U14" s="84"/>
      <c r="V14" s="70" t="s">
        <v>55</v>
      </c>
      <c r="W14" s="70" t="s">
        <v>56</v>
      </c>
      <c r="X14" s="69" t="s">
        <v>49</v>
      </c>
      <c r="Y14" s="69" t="s">
        <v>50</v>
      </c>
      <c r="Z14" s="88"/>
    </row>
    <row r="15" s="56" customFormat="1" ht="74" customHeight="1" spans="1:26">
      <c r="A15" s="69">
        <v>7</v>
      </c>
      <c r="B15" s="69" t="s">
        <v>218</v>
      </c>
      <c r="C15" s="69" t="s">
        <v>580</v>
      </c>
      <c r="D15" s="69" t="s">
        <v>41</v>
      </c>
      <c r="E15" s="69" t="s">
        <v>42</v>
      </c>
      <c r="F15" s="70" t="s">
        <v>43</v>
      </c>
      <c r="G15" s="70" t="s">
        <v>59</v>
      </c>
      <c r="H15" s="71" t="s">
        <v>581</v>
      </c>
      <c r="I15" s="83" t="s">
        <v>46</v>
      </c>
      <c r="J15" s="83">
        <v>74</v>
      </c>
      <c r="K15" s="69">
        <f t="shared" si="3"/>
        <v>1850</v>
      </c>
      <c r="L15" s="69">
        <f t="shared" si="4"/>
        <v>1850</v>
      </c>
      <c r="M15" s="70">
        <v>1850</v>
      </c>
      <c r="N15" s="70"/>
      <c r="O15" s="84"/>
      <c r="P15" s="70"/>
      <c r="Q15" s="69"/>
      <c r="R15" s="70"/>
      <c r="S15" s="70"/>
      <c r="T15" s="70"/>
      <c r="U15" s="84"/>
      <c r="V15" s="70" t="s">
        <v>61</v>
      </c>
      <c r="W15" s="70" t="s">
        <v>62</v>
      </c>
      <c r="X15" s="69" t="s">
        <v>49</v>
      </c>
      <c r="Y15" s="69" t="s">
        <v>50</v>
      </c>
      <c r="Z15" s="88"/>
    </row>
    <row r="16" s="56" customFormat="1" ht="74" customHeight="1" spans="1:26">
      <c r="A16" s="69">
        <v>8</v>
      </c>
      <c r="B16" s="69" t="s">
        <v>582</v>
      </c>
      <c r="C16" s="69" t="s">
        <v>583</v>
      </c>
      <c r="D16" s="69" t="s">
        <v>41</v>
      </c>
      <c r="E16" s="69" t="s">
        <v>42</v>
      </c>
      <c r="F16" s="70" t="s">
        <v>43</v>
      </c>
      <c r="G16" s="70" t="s">
        <v>59</v>
      </c>
      <c r="H16" s="71" t="s">
        <v>584</v>
      </c>
      <c r="I16" s="83" t="s">
        <v>46</v>
      </c>
      <c r="J16" s="83">
        <v>73</v>
      </c>
      <c r="K16" s="69">
        <f t="shared" si="3"/>
        <v>1825</v>
      </c>
      <c r="L16" s="69">
        <f t="shared" si="4"/>
        <v>1825</v>
      </c>
      <c r="M16" s="70">
        <v>1825</v>
      </c>
      <c r="N16" s="70"/>
      <c r="O16" s="84"/>
      <c r="P16" s="70"/>
      <c r="Q16" s="69"/>
      <c r="R16" s="70"/>
      <c r="S16" s="70"/>
      <c r="T16" s="70"/>
      <c r="U16" s="84"/>
      <c r="V16" s="70" t="s">
        <v>61</v>
      </c>
      <c r="W16" s="70" t="s">
        <v>62</v>
      </c>
      <c r="X16" s="69" t="s">
        <v>49</v>
      </c>
      <c r="Y16" s="69" t="s">
        <v>50</v>
      </c>
      <c r="Z16" s="88"/>
    </row>
    <row r="17" s="56" customFormat="1" ht="74" customHeight="1" spans="1:26">
      <c r="A17" s="69">
        <v>9</v>
      </c>
      <c r="B17" s="69" t="s">
        <v>585</v>
      </c>
      <c r="C17" s="73" t="s">
        <v>586</v>
      </c>
      <c r="D17" s="69" t="s">
        <v>41</v>
      </c>
      <c r="E17" s="69" t="s">
        <v>42</v>
      </c>
      <c r="F17" s="70" t="s">
        <v>43</v>
      </c>
      <c r="G17" s="70" t="s">
        <v>59</v>
      </c>
      <c r="H17" s="71" t="s">
        <v>587</v>
      </c>
      <c r="I17" s="83" t="s">
        <v>46</v>
      </c>
      <c r="J17" s="83">
        <v>74</v>
      </c>
      <c r="K17" s="69">
        <f t="shared" si="3"/>
        <v>1850</v>
      </c>
      <c r="L17" s="69">
        <f t="shared" si="4"/>
        <v>1850</v>
      </c>
      <c r="M17" s="70">
        <v>1850</v>
      </c>
      <c r="N17" s="70"/>
      <c r="O17" s="84"/>
      <c r="P17" s="70"/>
      <c r="Q17" s="69"/>
      <c r="R17" s="70"/>
      <c r="S17" s="70"/>
      <c r="T17" s="70"/>
      <c r="U17" s="84"/>
      <c r="V17" s="70" t="s">
        <v>61</v>
      </c>
      <c r="W17" s="70" t="s">
        <v>62</v>
      </c>
      <c r="X17" s="69" t="s">
        <v>49</v>
      </c>
      <c r="Y17" s="69" t="s">
        <v>50</v>
      </c>
      <c r="Z17" s="88"/>
    </row>
    <row r="18" s="56" customFormat="1" ht="74" customHeight="1" spans="1:26">
      <c r="A18" s="69">
        <v>10</v>
      </c>
      <c r="B18" s="69" t="s">
        <v>588</v>
      </c>
      <c r="C18" s="69" t="s">
        <v>589</v>
      </c>
      <c r="D18" s="69" t="s">
        <v>41</v>
      </c>
      <c r="E18" s="69" t="s">
        <v>42</v>
      </c>
      <c r="F18" s="70" t="s">
        <v>43</v>
      </c>
      <c r="G18" s="70" t="s">
        <v>59</v>
      </c>
      <c r="H18" s="71" t="s">
        <v>590</v>
      </c>
      <c r="I18" s="83" t="s">
        <v>46</v>
      </c>
      <c r="J18" s="83">
        <v>79</v>
      </c>
      <c r="K18" s="69">
        <f t="shared" si="3"/>
        <v>1975</v>
      </c>
      <c r="L18" s="69">
        <f t="shared" si="4"/>
        <v>1975</v>
      </c>
      <c r="M18" s="70">
        <v>1975</v>
      </c>
      <c r="N18" s="70"/>
      <c r="O18" s="84"/>
      <c r="P18" s="70"/>
      <c r="Q18" s="69"/>
      <c r="R18" s="70"/>
      <c r="S18" s="70"/>
      <c r="T18" s="70"/>
      <c r="U18" s="84"/>
      <c r="V18" s="70" t="s">
        <v>61</v>
      </c>
      <c r="W18" s="70" t="s">
        <v>62</v>
      </c>
      <c r="X18" s="69" t="s">
        <v>49</v>
      </c>
      <c r="Y18" s="69" t="s">
        <v>50</v>
      </c>
      <c r="Z18" s="88"/>
    </row>
    <row r="19" s="56" customFormat="1" ht="74" customHeight="1" spans="1:26">
      <c r="A19" s="69">
        <v>11</v>
      </c>
      <c r="B19" s="69" t="s">
        <v>591</v>
      </c>
      <c r="C19" s="69" t="s">
        <v>592</v>
      </c>
      <c r="D19" s="69" t="s">
        <v>41</v>
      </c>
      <c r="E19" s="69" t="s">
        <v>42</v>
      </c>
      <c r="F19" s="70" t="s">
        <v>43</v>
      </c>
      <c r="G19" s="70" t="s">
        <v>64</v>
      </c>
      <c r="H19" s="71" t="s">
        <v>593</v>
      </c>
      <c r="I19" s="83" t="s">
        <v>46</v>
      </c>
      <c r="J19" s="83">
        <v>40</v>
      </c>
      <c r="K19" s="69">
        <f t="shared" si="3"/>
        <v>1000</v>
      </c>
      <c r="L19" s="69">
        <f t="shared" si="4"/>
        <v>1000</v>
      </c>
      <c r="M19" s="70">
        <v>1000</v>
      </c>
      <c r="N19" s="70"/>
      <c r="O19" s="84"/>
      <c r="P19" s="70"/>
      <c r="Q19" s="69"/>
      <c r="R19" s="70"/>
      <c r="S19" s="70"/>
      <c r="T19" s="70"/>
      <c r="U19" s="84"/>
      <c r="V19" s="70" t="s">
        <v>66</v>
      </c>
      <c r="W19" s="70" t="s">
        <v>67</v>
      </c>
      <c r="X19" s="69" t="s">
        <v>49</v>
      </c>
      <c r="Y19" s="69" t="s">
        <v>50</v>
      </c>
      <c r="Z19" s="88"/>
    </row>
    <row r="20" s="56" customFormat="1" ht="74" customHeight="1" spans="1:26">
      <c r="A20" s="69">
        <v>12</v>
      </c>
      <c r="B20" s="69" t="s">
        <v>594</v>
      </c>
      <c r="C20" s="69" t="s">
        <v>595</v>
      </c>
      <c r="D20" s="69" t="s">
        <v>41</v>
      </c>
      <c r="E20" s="69" t="s">
        <v>42</v>
      </c>
      <c r="F20" s="70" t="s">
        <v>43</v>
      </c>
      <c r="G20" s="70" t="s">
        <v>596</v>
      </c>
      <c r="H20" s="71" t="s">
        <v>572</v>
      </c>
      <c r="I20" s="83" t="s">
        <v>46</v>
      </c>
      <c r="J20" s="83">
        <v>70</v>
      </c>
      <c r="K20" s="69">
        <f t="shared" si="3"/>
        <v>1750</v>
      </c>
      <c r="L20" s="69">
        <f t="shared" si="4"/>
        <v>1750</v>
      </c>
      <c r="M20" s="70">
        <v>1750</v>
      </c>
      <c r="N20" s="70"/>
      <c r="O20" s="84"/>
      <c r="P20" s="70"/>
      <c r="Q20" s="69"/>
      <c r="R20" s="70"/>
      <c r="S20" s="70"/>
      <c r="T20" s="70"/>
      <c r="U20" s="84"/>
      <c r="V20" s="70" t="s">
        <v>66</v>
      </c>
      <c r="W20" s="70" t="s">
        <v>67</v>
      </c>
      <c r="X20" s="69" t="s">
        <v>49</v>
      </c>
      <c r="Y20" s="69" t="s">
        <v>50</v>
      </c>
      <c r="Z20" s="88"/>
    </row>
    <row r="21" s="56" customFormat="1" ht="74" customHeight="1" spans="1:26">
      <c r="A21" s="69">
        <v>13</v>
      </c>
      <c r="B21" s="69" t="s">
        <v>238</v>
      </c>
      <c r="C21" s="69" t="s">
        <v>597</v>
      </c>
      <c r="D21" s="69" t="s">
        <v>41</v>
      </c>
      <c r="E21" s="69" t="s">
        <v>42</v>
      </c>
      <c r="F21" s="70" t="s">
        <v>43</v>
      </c>
      <c r="G21" s="70" t="s">
        <v>598</v>
      </c>
      <c r="H21" s="71" t="s">
        <v>599</v>
      </c>
      <c r="I21" s="83" t="s">
        <v>46</v>
      </c>
      <c r="J21" s="83">
        <v>90</v>
      </c>
      <c r="K21" s="69">
        <f t="shared" si="3"/>
        <v>2250</v>
      </c>
      <c r="L21" s="69">
        <f t="shared" si="4"/>
        <v>2250</v>
      </c>
      <c r="M21" s="70">
        <v>2250</v>
      </c>
      <c r="N21" s="70"/>
      <c r="O21" s="84"/>
      <c r="P21" s="70"/>
      <c r="Q21" s="69"/>
      <c r="R21" s="70"/>
      <c r="S21" s="70"/>
      <c r="T21" s="70"/>
      <c r="U21" s="84"/>
      <c r="V21" s="70" t="s">
        <v>66</v>
      </c>
      <c r="W21" s="70" t="s">
        <v>67</v>
      </c>
      <c r="X21" s="69" t="s">
        <v>49</v>
      </c>
      <c r="Y21" s="69" t="s">
        <v>50</v>
      </c>
      <c r="Z21" s="88"/>
    </row>
    <row r="22" s="56" customFormat="1" ht="74" customHeight="1" spans="1:26">
      <c r="A22" s="69">
        <v>14</v>
      </c>
      <c r="B22" s="69" t="s">
        <v>600</v>
      </c>
      <c r="C22" s="69" t="s">
        <v>73</v>
      </c>
      <c r="D22" s="69" t="s">
        <v>41</v>
      </c>
      <c r="E22" s="69" t="s">
        <v>42</v>
      </c>
      <c r="F22" s="70" t="s">
        <v>43</v>
      </c>
      <c r="G22" s="70" t="s">
        <v>74</v>
      </c>
      <c r="H22" s="74" t="s">
        <v>601</v>
      </c>
      <c r="I22" s="83" t="s">
        <v>46</v>
      </c>
      <c r="J22" s="83">
        <v>119</v>
      </c>
      <c r="K22" s="69">
        <f t="shared" si="3"/>
        <v>2975</v>
      </c>
      <c r="L22" s="69">
        <f t="shared" si="4"/>
        <v>2975</v>
      </c>
      <c r="M22" s="70">
        <v>2975</v>
      </c>
      <c r="N22" s="70"/>
      <c r="O22" s="84"/>
      <c r="P22" s="70"/>
      <c r="Q22" s="69"/>
      <c r="R22" s="70"/>
      <c r="S22" s="70"/>
      <c r="T22" s="70"/>
      <c r="U22" s="84"/>
      <c r="V22" s="70" t="s">
        <v>76</v>
      </c>
      <c r="W22" s="70" t="s">
        <v>77</v>
      </c>
      <c r="X22" s="69" t="s">
        <v>49</v>
      </c>
      <c r="Y22" s="69" t="s">
        <v>50</v>
      </c>
      <c r="Z22" s="88"/>
    </row>
    <row r="23" s="56" customFormat="1" ht="74" customHeight="1" spans="1:26">
      <c r="A23" s="69">
        <v>15</v>
      </c>
      <c r="B23" s="69" t="s">
        <v>281</v>
      </c>
      <c r="C23" s="69" t="s">
        <v>602</v>
      </c>
      <c r="D23" s="69" t="s">
        <v>41</v>
      </c>
      <c r="E23" s="69" t="s">
        <v>42</v>
      </c>
      <c r="F23" s="70" t="s">
        <v>43</v>
      </c>
      <c r="G23" s="70" t="s">
        <v>603</v>
      </c>
      <c r="H23" s="71" t="s">
        <v>604</v>
      </c>
      <c r="I23" s="83" t="s">
        <v>46</v>
      </c>
      <c r="J23" s="83">
        <v>104</v>
      </c>
      <c r="K23" s="69">
        <f t="shared" si="3"/>
        <v>2618</v>
      </c>
      <c r="L23" s="69">
        <f t="shared" si="4"/>
        <v>2618</v>
      </c>
      <c r="M23" s="70">
        <v>2618</v>
      </c>
      <c r="N23" s="70"/>
      <c r="O23" s="84"/>
      <c r="P23" s="70"/>
      <c r="Q23" s="69"/>
      <c r="R23" s="70"/>
      <c r="S23" s="70"/>
      <c r="T23" s="70"/>
      <c r="U23" s="84"/>
      <c r="V23" s="70" t="s">
        <v>71</v>
      </c>
      <c r="W23" s="70" t="s">
        <v>72</v>
      </c>
      <c r="X23" s="69" t="s">
        <v>49</v>
      </c>
      <c r="Y23" s="69" t="s">
        <v>50</v>
      </c>
      <c r="Z23" s="88"/>
    </row>
    <row r="24" s="56" customFormat="1" ht="74" customHeight="1" spans="1:26">
      <c r="A24" s="69">
        <v>16</v>
      </c>
      <c r="B24" s="69" t="s">
        <v>266</v>
      </c>
      <c r="C24" s="69" t="s">
        <v>605</v>
      </c>
      <c r="D24" s="69" t="s">
        <v>41</v>
      </c>
      <c r="E24" s="69" t="s">
        <v>42</v>
      </c>
      <c r="F24" s="70" t="s">
        <v>43</v>
      </c>
      <c r="G24" s="70" t="s">
        <v>603</v>
      </c>
      <c r="H24" s="71" t="s">
        <v>606</v>
      </c>
      <c r="I24" s="83" t="s">
        <v>46</v>
      </c>
      <c r="J24" s="83">
        <v>93</v>
      </c>
      <c r="K24" s="69">
        <f t="shared" si="3"/>
        <v>2378</v>
      </c>
      <c r="L24" s="69">
        <f t="shared" si="4"/>
        <v>2378</v>
      </c>
      <c r="M24" s="70">
        <v>2378</v>
      </c>
      <c r="N24" s="70"/>
      <c r="O24" s="84"/>
      <c r="P24" s="70"/>
      <c r="Q24" s="69"/>
      <c r="R24" s="70"/>
      <c r="S24" s="70"/>
      <c r="T24" s="70"/>
      <c r="U24" s="84"/>
      <c r="V24" s="70" t="s">
        <v>71</v>
      </c>
      <c r="W24" s="70" t="s">
        <v>72</v>
      </c>
      <c r="X24" s="69" t="s">
        <v>49</v>
      </c>
      <c r="Y24" s="69" t="s">
        <v>50</v>
      </c>
      <c r="Z24" s="89" t="s">
        <v>57</v>
      </c>
    </row>
    <row r="25" s="55" customFormat="1" ht="58" customHeight="1" spans="1:26">
      <c r="A25" s="65" t="s">
        <v>78</v>
      </c>
      <c r="B25" s="67" t="s">
        <v>607</v>
      </c>
      <c r="C25" s="68"/>
      <c r="D25" s="65"/>
      <c r="E25" s="65"/>
      <c r="F25" s="65"/>
      <c r="G25" s="65"/>
      <c r="H25" s="66"/>
      <c r="I25" s="65"/>
      <c r="J25" s="80">
        <f>SUM(J26:J44)</f>
        <v>188.14</v>
      </c>
      <c r="K25" s="80">
        <f>SUM(K26:K44)</f>
        <v>13345</v>
      </c>
      <c r="L25" s="80">
        <f t="shared" ref="L25:U25" si="5">SUM(L26:L44)</f>
        <v>13345</v>
      </c>
      <c r="M25" s="80">
        <f t="shared" si="5"/>
        <v>13345</v>
      </c>
      <c r="N25" s="80">
        <f t="shared" si="5"/>
        <v>0</v>
      </c>
      <c r="O25" s="80">
        <f t="shared" si="5"/>
        <v>0</v>
      </c>
      <c r="P25" s="80">
        <f t="shared" si="5"/>
        <v>0</v>
      </c>
      <c r="Q25" s="80">
        <f t="shared" si="5"/>
        <v>0</v>
      </c>
      <c r="R25" s="80">
        <f t="shared" si="5"/>
        <v>0</v>
      </c>
      <c r="S25" s="80">
        <f t="shared" si="5"/>
        <v>0</v>
      </c>
      <c r="T25" s="80">
        <f t="shared" si="5"/>
        <v>0</v>
      </c>
      <c r="U25" s="80">
        <f t="shared" si="5"/>
        <v>0</v>
      </c>
      <c r="V25" s="65"/>
      <c r="W25" s="65"/>
      <c r="X25" s="65"/>
      <c r="Y25" s="65"/>
      <c r="Z25" s="65"/>
    </row>
    <row r="26" s="56" customFormat="1" ht="74" customHeight="1" spans="1:26">
      <c r="A26" s="69">
        <v>17</v>
      </c>
      <c r="B26" s="69" t="s">
        <v>80</v>
      </c>
      <c r="C26" s="69" t="s">
        <v>608</v>
      </c>
      <c r="D26" s="69" t="s">
        <v>41</v>
      </c>
      <c r="E26" s="69" t="s">
        <v>82</v>
      </c>
      <c r="F26" s="70" t="s">
        <v>43</v>
      </c>
      <c r="G26" s="70" t="s">
        <v>83</v>
      </c>
      <c r="H26" s="71" t="s">
        <v>609</v>
      </c>
      <c r="I26" s="83" t="s">
        <v>85</v>
      </c>
      <c r="J26" s="83">
        <v>10.2</v>
      </c>
      <c r="K26" s="69">
        <v>720</v>
      </c>
      <c r="L26" s="69">
        <v>720</v>
      </c>
      <c r="M26" s="70">
        <v>720</v>
      </c>
      <c r="N26" s="70"/>
      <c r="O26" s="84"/>
      <c r="P26" s="70"/>
      <c r="Q26" s="69"/>
      <c r="R26" s="70"/>
      <c r="S26" s="70"/>
      <c r="T26" s="70"/>
      <c r="U26" s="84"/>
      <c r="V26" s="70" t="s">
        <v>83</v>
      </c>
      <c r="W26" s="70" t="s">
        <v>86</v>
      </c>
      <c r="X26" s="69" t="s">
        <v>87</v>
      </c>
      <c r="Y26" s="69" t="s">
        <v>88</v>
      </c>
      <c r="Z26" s="88"/>
    </row>
    <row r="27" s="57" customFormat="1" ht="84" customHeight="1" spans="1:26">
      <c r="A27" s="69">
        <v>18</v>
      </c>
      <c r="B27" s="69" t="s">
        <v>80</v>
      </c>
      <c r="C27" s="69" t="s">
        <v>610</v>
      </c>
      <c r="D27" s="69" t="s">
        <v>41</v>
      </c>
      <c r="E27" s="69" t="s">
        <v>82</v>
      </c>
      <c r="F27" s="70" t="s">
        <v>43</v>
      </c>
      <c r="G27" s="69" t="s">
        <v>359</v>
      </c>
      <c r="H27" s="74" t="s">
        <v>554</v>
      </c>
      <c r="I27" s="83" t="s">
        <v>85</v>
      </c>
      <c r="J27" s="83">
        <v>5</v>
      </c>
      <c r="K27" s="69">
        <v>350</v>
      </c>
      <c r="L27" s="69">
        <v>350</v>
      </c>
      <c r="M27" s="70">
        <v>350</v>
      </c>
      <c r="N27" s="70"/>
      <c r="O27" s="84"/>
      <c r="P27" s="70"/>
      <c r="Q27" s="69"/>
      <c r="R27" s="70"/>
      <c r="S27" s="70"/>
      <c r="T27" s="70"/>
      <c r="U27" s="84"/>
      <c r="V27" s="69" t="s">
        <v>109</v>
      </c>
      <c r="W27" s="83" t="s">
        <v>110</v>
      </c>
      <c r="X27" s="69" t="s">
        <v>87</v>
      </c>
      <c r="Y27" s="90" t="s">
        <v>88</v>
      </c>
      <c r="Z27" s="88"/>
    </row>
    <row r="28" s="57" customFormat="1" ht="79" customHeight="1" spans="1:26">
      <c r="A28" s="69">
        <v>19</v>
      </c>
      <c r="B28" s="69" t="s">
        <v>80</v>
      </c>
      <c r="C28" s="69" t="s">
        <v>611</v>
      </c>
      <c r="D28" s="69" t="s">
        <v>41</v>
      </c>
      <c r="E28" s="69" t="s">
        <v>82</v>
      </c>
      <c r="F28" s="70" t="s">
        <v>43</v>
      </c>
      <c r="G28" s="69" t="s">
        <v>147</v>
      </c>
      <c r="H28" s="71" t="s">
        <v>612</v>
      </c>
      <c r="I28" s="83" t="s">
        <v>85</v>
      </c>
      <c r="J28" s="83">
        <v>9.6</v>
      </c>
      <c r="K28" s="69">
        <v>665</v>
      </c>
      <c r="L28" s="69">
        <v>665</v>
      </c>
      <c r="M28" s="70">
        <v>665</v>
      </c>
      <c r="N28" s="70"/>
      <c r="O28" s="84"/>
      <c r="P28" s="70"/>
      <c r="Q28" s="69"/>
      <c r="R28" s="70"/>
      <c r="S28" s="70"/>
      <c r="T28" s="70"/>
      <c r="U28" s="84"/>
      <c r="V28" s="69" t="s">
        <v>76</v>
      </c>
      <c r="W28" s="69" t="s">
        <v>77</v>
      </c>
      <c r="X28" s="69" t="s">
        <v>87</v>
      </c>
      <c r="Y28" s="86" t="s">
        <v>88</v>
      </c>
      <c r="Z28" s="88"/>
    </row>
    <row r="29" s="56" customFormat="1" ht="74" customHeight="1" spans="1:26">
      <c r="A29" s="69">
        <v>20</v>
      </c>
      <c r="B29" s="75" t="s">
        <v>80</v>
      </c>
      <c r="C29" s="75" t="s">
        <v>613</v>
      </c>
      <c r="D29" s="75" t="s">
        <v>41</v>
      </c>
      <c r="E29" s="75" t="s">
        <v>82</v>
      </c>
      <c r="F29" s="76" t="s">
        <v>43</v>
      </c>
      <c r="G29" s="75" t="s">
        <v>614</v>
      </c>
      <c r="H29" s="77" t="s">
        <v>553</v>
      </c>
      <c r="I29" s="76" t="s">
        <v>85</v>
      </c>
      <c r="J29" s="76">
        <v>14.15</v>
      </c>
      <c r="K29" s="69">
        <v>995</v>
      </c>
      <c r="L29" s="69">
        <v>995</v>
      </c>
      <c r="M29" s="76">
        <v>995</v>
      </c>
      <c r="N29" s="76"/>
      <c r="O29" s="85"/>
      <c r="P29" s="76"/>
      <c r="Q29" s="75"/>
      <c r="R29" s="76"/>
      <c r="S29" s="76"/>
      <c r="T29" s="76"/>
      <c r="U29" s="85"/>
      <c r="V29" s="75" t="s">
        <v>71</v>
      </c>
      <c r="W29" s="75" t="s">
        <v>72</v>
      </c>
      <c r="X29" s="75" t="s">
        <v>87</v>
      </c>
      <c r="Y29" s="75" t="s">
        <v>88</v>
      </c>
      <c r="Z29" s="91"/>
    </row>
    <row r="30" s="56" customFormat="1" ht="74" customHeight="1" spans="1:26">
      <c r="A30" s="69">
        <v>21</v>
      </c>
      <c r="B30" s="69" t="s">
        <v>80</v>
      </c>
      <c r="C30" s="69" t="s">
        <v>615</v>
      </c>
      <c r="D30" s="69" t="s">
        <v>41</v>
      </c>
      <c r="E30" s="69" t="s">
        <v>82</v>
      </c>
      <c r="F30" s="70" t="s">
        <v>43</v>
      </c>
      <c r="G30" s="69" t="s">
        <v>90</v>
      </c>
      <c r="H30" s="71" t="s">
        <v>616</v>
      </c>
      <c r="I30" s="83" t="s">
        <v>85</v>
      </c>
      <c r="J30" s="83">
        <v>11.5</v>
      </c>
      <c r="K30" s="69">
        <v>805</v>
      </c>
      <c r="L30" s="69">
        <v>805</v>
      </c>
      <c r="M30" s="70">
        <v>805</v>
      </c>
      <c r="N30" s="70"/>
      <c r="O30" s="84"/>
      <c r="P30" s="70"/>
      <c r="Q30" s="69"/>
      <c r="R30" s="70"/>
      <c r="S30" s="70"/>
      <c r="T30" s="70"/>
      <c r="U30" s="84"/>
      <c r="V30" s="69" t="s">
        <v>92</v>
      </c>
      <c r="W30" s="69" t="s">
        <v>93</v>
      </c>
      <c r="X30" s="69" t="s">
        <v>87</v>
      </c>
      <c r="Y30" s="69" t="s">
        <v>88</v>
      </c>
      <c r="Z30" s="88"/>
    </row>
    <row r="31" s="56" customFormat="1" ht="108" customHeight="1" spans="1:26">
      <c r="A31" s="69">
        <v>22</v>
      </c>
      <c r="B31" s="69" t="s">
        <v>80</v>
      </c>
      <c r="C31" s="69" t="s">
        <v>617</v>
      </c>
      <c r="D31" s="69" t="s">
        <v>41</v>
      </c>
      <c r="E31" s="69" t="s">
        <v>82</v>
      </c>
      <c r="F31" s="70" t="s">
        <v>43</v>
      </c>
      <c r="G31" s="69" t="s">
        <v>618</v>
      </c>
      <c r="H31" s="74" t="s">
        <v>556</v>
      </c>
      <c r="I31" s="83" t="s">
        <v>85</v>
      </c>
      <c r="J31" s="83">
        <v>11</v>
      </c>
      <c r="K31" s="69">
        <v>770</v>
      </c>
      <c r="L31" s="69">
        <v>770</v>
      </c>
      <c r="M31" s="70">
        <v>770</v>
      </c>
      <c r="N31" s="70"/>
      <c r="O31" s="84"/>
      <c r="P31" s="70"/>
      <c r="Q31" s="69"/>
      <c r="R31" s="70"/>
      <c r="S31" s="70"/>
      <c r="T31" s="70"/>
      <c r="U31" s="84"/>
      <c r="V31" s="69" t="s">
        <v>136</v>
      </c>
      <c r="W31" s="69" t="s">
        <v>137</v>
      </c>
      <c r="X31" s="69" t="s">
        <v>87</v>
      </c>
      <c r="Y31" s="86" t="s">
        <v>88</v>
      </c>
      <c r="Z31" s="88"/>
    </row>
    <row r="32" s="57" customFormat="1" ht="90" customHeight="1" spans="1:26">
      <c r="A32" s="69">
        <v>23</v>
      </c>
      <c r="B32" s="69" t="s">
        <v>80</v>
      </c>
      <c r="C32" s="69" t="s">
        <v>619</v>
      </c>
      <c r="D32" s="69" t="s">
        <v>41</v>
      </c>
      <c r="E32" s="69" t="s">
        <v>82</v>
      </c>
      <c r="F32" s="70" t="s">
        <v>43</v>
      </c>
      <c r="G32" s="69" t="s">
        <v>163</v>
      </c>
      <c r="H32" s="71" t="s">
        <v>620</v>
      </c>
      <c r="I32" s="83" t="s">
        <v>85</v>
      </c>
      <c r="J32" s="83">
        <v>7</v>
      </c>
      <c r="K32" s="69">
        <v>490</v>
      </c>
      <c r="L32" s="69">
        <v>490</v>
      </c>
      <c r="M32" s="70">
        <v>490</v>
      </c>
      <c r="N32" s="70"/>
      <c r="O32" s="84"/>
      <c r="P32" s="70"/>
      <c r="Q32" s="69"/>
      <c r="R32" s="70"/>
      <c r="S32" s="70"/>
      <c r="T32" s="70"/>
      <c r="U32" s="84"/>
      <c r="V32" s="69" t="s">
        <v>165</v>
      </c>
      <c r="W32" s="69" t="s">
        <v>166</v>
      </c>
      <c r="X32" s="69" t="s">
        <v>87</v>
      </c>
      <c r="Y32" s="69" t="s">
        <v>88</v>
      </c>
      <c r="Z32" s="88"/>
    </row>
    <row r="33" s="57" customFormat="1" ht="111" customHeight="1" spans="1:26">
      <c r="A33" s="69">
        <v>24</v>
      </c>
      <c r="B33" s="69" t="s">
        <v>80</v>
      </c>
      <c r="C33" s="69" t="s">
        <v>621</v>
      </c>
      <c r="D33" s="69" t="s">
        <v>41</v>
      </c>
      <c r="E33" s="69" t="s">
        <v>82</v>
      </c>
      <c r="F33" s="70" t="s">
        <v>43</v>
      </c>
      <c r="G33" s="69" t="s">
        <v>160</v>
      </c>
      <c r="H33" s="71" t="s">
        <v>559</v>
      </c>
      <c r="I33" s="83" t="s">
        <v>85</v>
      </c>
      <c r="J33" s="76">
        <v>14</v>
      </c>
      <c r="K33" s="76">
        <v>1000</v>
      </c>
      <c r="L33" s="76">
        <v>1000</v>
      </c>
      <c r="M33" s="76">
        <v>1000</v>
      </c>
      <c r="N33" s="70"/>
      <c r="O33" s="84"/>
      <c r="P33" s="70"/>
      <c r="Q33" s="69"/>
      <c r="R33" s="70"/>
      <c r="S33" s="70"/>
      <c r="T33" s="70"/>
      <c r="U33" s="84"/>
      <c r="V33" s="69" t="s">
        <v>55</v>
      </c>
      <c r="W33" s="69" t="s">
        <v>56</v>
      </c>
      <c r="X33" s="69" t="s">
        <v>87</v>
      </c>
      <c r="Y33" s="69" t="s">
        <v>88</v>
      </c>
      <c r="Z33" s="88"/>
    </row>
    <row r="34" s="57" customFormat="1" ht="84" customHeight="1" spans="1:26">
      <c r="A34" s="69">
        <v>25</v>
      </c>
      <c r="B34" s="69" t="s">
        <v>80</v>
      </c>
      <c r="C34" s="69" t="s">
        <v>622</v>
      </c>
      <c r="D34" s="69" t="s">
        <v>41</v>
      </c>
      <c r="E34" s="69" t="s">
        <v>82</v>
      </c>
      <c r="F34" s="70" t="s">
        <v>43</v>
      </c>
      <c r="G34" s="69" t="s">
        <v>168</v>
      </c>
      <c r="H34" s="71" t="s">
        <v>623</v>
      </c>
      <c r="I34" s="83" t="s">
        <v>85</v>
      </c>
      <c r="J34" s="83">
        <v>12.7</v>
      </c>
      <c r="K34" s="69">
        <v>900</v>
      </c>
      <c r="L34" s="69">
        <v>900</v>
      </c>
      <c r="M34" s="69">
        <v>900</v>
      </c>
      <c r="N34" s="70"/>
      <c r="O34" s="84"/>
      <c r="P34" s="70"/>
      <c r="Q34" s="69"/>
      <c r="R34" s="70"/>
      <c r="S34" s="70"/>
      <c r="T34" s="70"/>
      <c r="U34" s="84"/>
      <c r="V34" s="69" t="s">
        <v>170</v>
      </c>
      <c r="W34" s="69" t="s">
        <v>100</v>
      </c>
      <c r="X34" s="69" t="s">
        <v>87</v>
      </c>
      <c r="Y34" s="69" t="s">
        <v>88</v>
      </c>
      <c r="Z34" s="88"/>
    </row>
    <row r="35" s="57" customFormat="1" ht="108" customHeight="1" spans="1:26">
      <c r="A35" s="69">
        <v>26</v>
      </c>
      <c r="B35" s="69" t="s">
        <v>80</v>
      </c>
      <c r="C35" s="69" t="s">
        <v>624</v>
      </c>
      <c r="D35" s="69" t="s">
        <v>41</v>
      </c>
      <c r="E35" s="69" t="s">
        <v>82</v>
      </c>
      <c r="F35" s="70" t="s">
        <v>43</v>
      </c>
      <c r="G35" s="69" t="s">
        <v>625</v>
      </c>
      <c r="H35" s="71" t="s">
        <v>552</v>
      </c>
      <c r="I35" s="83" t="s">
        <v>85</v>
      </c>
      <c r="J35" s="83">
        <v>7</v>
      </c>
      <c r="K35" s="69">
        <v>490</v>
      </c>
      <c r="L35" s="69">
        <v>490</v>
      </c>
      <c r="M35" s="70">
        <v>490</v>
      </c>
      <c r="N35" s="70"/>
      <c r="O35" s="84"/>
      <c r="P35" s="70"/>
      <c r="Q35" s="69"/>
      <c r="R35" s="70"/>
      <c r="S35" s="70"/>
      <c r="T35" s="70"/>
      <c r="U35" s="84"/>
      <c r="V35" s="69" t="s">
        <v>61</v>
      </c>
      <c r="W35" s="69" t="s">
        <v>62</v>
      </c>
      <c r="X35" s="69" t="s">
        <v>87</v>
      </c>
      <c r="Y35" s="69" t="s">
        <v>88</v>
      </c>
      <c r="Z35" s="88"/>
    </row>
    <row r="36" s="57" customFormat="1" ht="104" customHeight="1" spans="1:26">
      <c r="A36" s="69">
        <v>27</v>
      </c>
      <c r="B36" s="69" t="s">
        <v>80</v>
      </c>
      <c r="C36" s="69" t="s">
        <v>626</v>
      </c>
      <c r="D36" s="69" t="s">
        <v>41</v>
      </c>
      <c r="E36" s="69" t="s">
        <v>82</v>
      </c>
      <c r="F36" s="70" t="s">
        <v>43</v>
      </c>
      <c r="G36" s="69" t="s">
        <v>155</v>
      </c>
      <c r="H36" s="71" t="s">
        <v>558</v>
      </c>
      <c r="I36" s="83" t="s">
        <v>85</v>
      </c>
      <c r="J36" s="83">
        <v>6.5</v>
      </c>
      <c r="K36" s="69">
        <v>385</v>
      </c>
      <c r="L36" s="69">
        <v>385</v>
      </c>
      <c r="M36" s="70">
        <v>385</v>
      </c>
      <c r="N36" s="70"/>
      <c r="O36" s="84"/>
      <c r="P36" s="70"/>
      <c r="Q36" s="69"/>
      <c r="R36" s="70"/>
      <c r="S36" s="70"/>
      <c r="T36" s="70"/>
      <c r="U36" s="84"/>
      <c r="V36" s="69" t="s">
        <v>157</v>
      </c>
      <c r="W36" s="69" t="s">
        <v>158</v>
      </c>
      <c r="X36" s="69" t="s">
        <v>87</v>
      </c>
      <c r="Y36" s="69" t="s">
        <v>88</v>
      </c>
      <c r="Z36" s="88"/>
    </row>
    <row r="37" s="57" customFormat="1" ht="85" customHeight="1" spans="1:26">
      <c r="A37" s="69">
        <v>28</v>
      </c>
      <c r="B37" s="69" t="s">
        <v>80</v>
      </c>
      <c r="C37" s="69" t="s">
        <v>627</v>
      </c>
      <c r="D37" s="69" t="s">
        <v>41</v>
      </c>
      <c r="E37" s="69" t="s">
        <v>82</v>
      </c>
      <c r="F37" s="70" t="s">
        <v>43</v>
      </c>
      <c r="G37" s="69" t="s">
        <v>112</v>
      </c>
      <c r="H37" s="71" t="s">
        <v>628</v>
      </c>
      <c r="I37" s="83" t="s">
        <v>85</v>
      </c>
      <c r="J37" s="83">
        <v>2.5</v>
      </c>
      <c r="K37" s="69">
        <v>390</v>
      </c>
      <c r="L37" s="69">
        <v>390</v>
      </c>
      <c r="M37" s="70">
        <v>390</v>
      </c>
      <c r="N37" s="70"/>
      <c r="O37" s="84"/>
      <c r="P37" s="70"/>
      <c r="Q37" s="69"/>
      <c r="R37" s="70"/>
      <c r="S37" s="70"/>
      <c r="T37" s="70"/>
      <c r="U37" s="84"/>
      <c r="V37" s="69" t="s">
        <v>114</v>
      </c>
      <c r="W37" s="69" t="s">
        <v>115</v>
      </c>
      <c r="X37" s="69" t="s">
        <v>87</v>
      </c>
      <c r="Y37" s="69" t="s">
        <v>88</v>
      </c>
      <c r="Z37" s="88"/>
    </row>
    <row r="38" s="58" customFormat="1" ht="85" customHeight="1" spans="1:26">
      <c r="A38" s="69">
        <v>29</v>
      </c>
      <c r="B38" s="69" t="s">
        <v>80</v>
      </c>
      <c r="C38" s="69" t="s">
        <v>629</v>
      </c>
      <c r="D38" s="69" t="s">
        <v>41</v>
      </c>
      <c r="E38" s="69" t="s">
        <v>82</v>
      </c>
      <c r="F38" s="70" t="s">
        <v>43</v>
      </c>
      <c r="G38" s="69" t="s">
        <v>102</v>
      </c>
      <c r="H38" s="71" t="s">
        <v>630</v>
      </c>
      <c r="I38" s="83" t="s">
        <v>85</v>
      </c>
      <c r="J38" s="83">
        <v>11.21</v>
      </c>
      <c r="K38" s="70">
        <v>800</v>
      </c>
      <c r="L38" s="70">
        <v>800</v>
      </c>
      <c r="M38" s="70">
        <v>800</v>
      </c>
      <c r="N38" s="70"/>
      <c r="O38" s="84"/>
      <c r="P38" s="70"/>
      <c r="Q38" s="69"/>
      <c r="R38" s="70"/>
      <c r="S38" s="70"/>
      <c r="T38" s="70"/>
      <c r="U38" s="84"/>
      <c r="V38" s="69" t="s">
        <v>104</v>
      </c>
      <c r="W38" s="69" t="s">
        <v>105</v>
      </c>
      <c r="X38" s="69" t="s">
        <v>87</v>
      </c>
      <c r="Y38" s="69" t="s">
        <v>88</v>
      </c>
      <c r="Z38" s="88"/>
    </row>
    <row r="39" s="57" customFormat="1" ht="90.75" customHeight="1" spans="1:26">
      <c r="A39" s="69">
        <v>30</v>
      </c>
      <c r="B39" s="69" t="s">
        <v>80</v>
      </c>
      <c r="C39" s="69" t="s">
        <v>631</v>
      </c>
      <c r="D39" s="69" t="s">
        <v>41</v>
      </c>
      <c r="E39" s="69" t="s">
        <v>82</v>
      </c>
      <c r="F39" s="70" t="s">
        <v>43</v>
      </c>
      <c r="G39" s="69" t="s">
        <v>632</v>
      </c>
      <c r="H39" s="71" t="s">
        <v>633</v>
      </c>
      <c r="I39" s="83" t="s">
        <v>85</v>
      </c>
      <c r="J39" s="83">
        <v>20.28</v>
      </c>
      <c r="K39" s="69">
        <v>1500</v>
      </c>
      <c r="L39" s="69">
        <v>1500</v>
      </c>
      <c r="M39" s="70">
        <v>1500</v>
      </c>
      <c r="N39" s="70"/>
      <c r="O39" s="84"/>
      <c r="P39" s="70"/>
      <c r="Q39" s="69"/>
      <c r="R39" s="70"/>
      <c r="S39" s="70"/>
      <c r="T39" s="70"/>
      <c r="U39" s="84"/>
      <c r="V39" s="69" t="s">
        <v>144</v>
      </c>
      <c r="W39" s="69" t="s">
        <v>145</v>
      </c>
      <c r="X39" s="69" t="s">
        <v>87</v>
      </c>
      <c r="Y39" s="69" t="s">
        <v>88</v>
      </c>
      <c r="Z39" s="88"/>
    </row>
    <row r="40" s="58" customFormat="1" ht="81" customHeight="1" spans="1:26">
      <c r="A40" s="69">
        <v>31</v>
      </c>
      <c r="B40" s="69" t="s">
        <v>80</v>
      </c>
      <c r="C40" s="69" t="s">
        <v>634</v>
      </c>
      <c r="D40" s="69" t="s">
        <v>41</v>
      </c>
      <c r="E40" s="69" t="s">
        <v>82</v>
      </c>
      <c r="F40" s="70" t="s">
        <v>43</v>
      </c>
      <c r="G40" s="69" t="s">
        <v>122</v>
      </c>
      <c r="H40" s="71" t="s">
        <v>635</v>
      </c>
      <c r="I40" s="83" t="s">
        <v>85</v>
      </c>
      <c r="J40" s="83">
        <v>5.5</v>
      </c>
      <c r="K40" s="69">
        <v>385</v>
      </c>
      <c r="L40" s="69">
        <v>385</v>
      </c>
      <c r="M40" s="70">
        <v>385</v>
      </c>
      <c r="N40" s="70"/>
      <c r="O40" s="84"/>
      <c r="P40" s="70"/>
      <c r="Q40" s="69"/>
      <c r="R40" s="70"/>
      <c r="S40" s="70"/>
      <c r="T40" s="70"/>
      <c r="U40" s="84"/>
      <c r="V40" s="69" t="s">
        <v>124</v>
      </c>
      <c r="W40" s="69" t="s">
        <v>125</v>
      </c>
      <c r="X40" s="69" t="s">
        <v>87</v>
      </c>
      <c r="Y40" s="86" t="s">
        <v>88</v>
      </c>
      <c r="Z40" s="88"/>
    </row>
    <row r="41" s="56" customFormat="1" ht="89" customHeight="1" spans="1:26">
      <c r="A41" s="69">
        <v>32</v>
      </c>
      <c r="B41" s="69" t="s">
        <v>80</v>
      </c>
      <c r="C41" s="69" t="s">
        <v>636</v>
      </c>
      <c r="D41" s="69" t="s">
        <v>41</v>
      </c>
      <c r="E41" s="69" t="s">
        <v>82</v>
      </c>
      <c r="F41" s="70" t="s">
        <v>43</v>
      </c>
      <c r="G41" s="69" t="s">
        <v>637</v>
      </c>
      <c r="H41" s="74" t="s">
        <v>638</v>
      </c>
      <c r="I41" s="83" t="s">
        <v>85</v>
      </c>
      <c r="J41" s="83">
        <v>10</v>
      </c>
      <c r="K41" s="69">
        <v>600</v>
      </c>
      <c r="L41" s="69">
        <v>600</v>
      </c>
      <c r="M41" s="70">
        <v>600</v>
      </c>
      <c r="N41" s="70"/>
      <c r="O41" s="84"/>
      <c r="P41" s="70"/>
      <c r="Q41" s="69"/>
      <c r="R41" s="70"/>
      <c r="S41" s="70"/>
      <c r="T41" s="70"/>
      <c r="U41" s="84"/>
      <c r="V41" s="69" t="s">
        <v>119</v>
      </c>
      <c r="W41" s="69" t="s">
        <v>120</v>
      </c>
      <c r="X41" s="69" t="s">
        <v>87</v>
      </c>
      <c r="Y41" s="86" t="s">
        <v>88</v>
      </c>
      <c r="Z41" s="88"/>
    </row>
    <row r="42" s="57" customFormat="1" ht="77" customHeight="1" spans="1:26">
      <c r="A42" s="69">
        <v>33</v>
      </c>
      <c r="B42" s="69" t="s">
        <v>80</v>
      </c>
      <c r="C42" s="69" t="s">
        <v>639</v>
      </c>
      <c r="D42" s="69" t="s">
        <v>41</v>
      </c>
      <c r="E42" s="69" t="s">
        <v>82</v>
      </c>
      <c r="F42" s="70" t="s">
        <v>43</v>
      </c>
      <c r="G42" s="69" t="s">
        <v>127</v>
      </c>
      <c r="H42" s="74" t="s">
        <v>640</v>
      </c>
      <c r="I42" s="83" t="s">
        <v>85</v>
      </c>
      <c r="J42" s="83">
        <v>10</v>
      </c>
      <c r="K42" s="70">
        <v>700</v>
      </c>
      <c r="L42" s="70">
        <v>700</v>
      </c>
      <c r="M42" s="70">
        <v>700</v>
      </c>
      <c r="N42" s="70"/>
      <c r="O42" s="84"/>
      <c r="P42" s="70"/>
      <c r="Q42" s="69"/>
      <c r="R42" s="70"/>
      <c r="S42" s="70"/>
      <c r="T42" s="70"/>
      <c r="U42" s="84"/>
      <c r="V42" s="69" t="s">
        <v>129</v>
      </c>
      <c r="W42" s="69" t="s">
        <v>130</v>
      </c>
      <c r="X42" s="69" t="s">
        <v>87</v>
      </c>
      <c r="Y42" s="69" t="s">
        <v>88</v>
      </c>
      <c r="Z42" s="88"/>
    </row>
    <row r="43" s="57" customFormat="1" ht="77" customHeight="1" spans="1:26">
      <c r="A43" s="69">
        <v>34</v>
      </c>
      <c r="B43" s="69" t="s">
        <v>80</v>
      </c>
      <c r="C43" s="69" t="s">
        <v>641</v>
      </c>
      <c r="D43" s="69" t="s">
        <v>41</v>
      </c>
      <c r="E43" s="69" t="s">
        <v>82</v>
      </c>
      <c r="F43" s="70" t="s">
        <v>43</v>
      </c>
      <c r="G43" s="69" t="s">
        <v>642</v>
      </c>
      <c r="H43" s="71" t="s">
        <v>643</v>
      </c>
      <c r="I43" s="83" t="s">
        <v>85</v>
      </c>
      <c r="J43" s="83">
        <v>10</v>
      </c>
      <c r="K43" s="69">
        <v>700</v>
      </c>
      <c r="L43" s="69">
        <v>700</v>
      </c>
      <c r="M43" s="70">
        <v>700</v>
      </c>
      <c r="N43" s="70"/>
      <c r="O43" s="84"/>
      <c r="P43" s="70"/>
      <c r="Q43" s="69"/>
      <c r="R43" s="70"/>
      <c r="S43" s="70"/>
      <c r="T43" s="70"/>
      <c r="U43" s="84"/>
      <c r="V43" s="69" t="s">
        <v>47</v>
      </c>
      <c r="W43" s="69" t="s">
        <v>48</v>
      </c>
      <c r="X43" s="69" t="s">
        <v>87</v>
      </c>
      <c r="Y43" s="86" t="s">
        <v>88</v>
      </c>
      <c r="Z43" s="88"/>
    </row>
    <row r="44" s="57" customFormat="1" ht="77" customHeight="1" spans="1:26">
      <c r="A44" s="69">
        <v>35</v>
      </c>
      <c r="B44" s="69" t="s">
        <v>80</v>
      </c>
      <c r="C44" s="69" t="s">
        <v>644</v>
      </c>
      <c r="D44" s="69" t="s">
        <v>41</v>
      </c>
      <c r="E44" s="69" t="s">
        <v>82</v>
      </c>
      <c r="F44" s="70" t="s">
        <v>43</v>
      </c>
      <c r="G44" s="69" t="s">
        <v>150</v>
      </c>
      <c r="H44" s="71" t="s">
        <v>645</v>
      </c>
      <c r="I44" s="83" t="s">
        <v>85</v>
      </c>
      <c r="J44" s="83">
        <v>10</v>
      </c>
      <c r="K44" s="69">
        <v>700</v>
      </c>
      <c r="L44" s="69">
        <v>700</v>
      </c>
      <c r="M44" s="70">
        <v>700</v>
      </c>
      <c r="N44" s="70"/>
      <c r="O44" s="84"/>
      <c r="P44" s="70"/>
      <c r="Q44" s="69"/>
      <c r="R44" s="70"/>
      <c r="S44" s="70"/>
      <c r="T44" s="70"/>
      <c r="U44" s="84"/>
      <c r="V44" s="69" t="s">
        <v>152</v>
      </c>
      <c r="W44" s="69" t="s">
        <v>153</v>
      </c>
      <c r="X44" s="69" t="s">
        <v>87</v>
      </c>
      <c r="Y44" s="69" t="s">
        <v>88</v>
      </c>
      <c r="Z44" s="88"/>
    </row>
    <row r="45" s="55" customFormat="1" ht="58" customHeight="1" spans="1:26">
      <c r="A45" s="65" t="s">
        <v>171</v>
      </c>
      <c r="B45" s="67" t="s">
        <v>646</v>
      </c>
      <c r="C45" s="68"/>
      <c r="D45" s="65"/>
      <c r="E45" s="65"/>
      <c r="F45" s="65"/>
      <c r="G45" s="65"/>
      <c r="H45" s="66"/>
      <c r="I45" s="65"/>
      <c r="J45" s="80">
        <f>SUM(J46:J60)</f>
        <v>17145.91</v>
      </c>
      <c r="K45" s="80">
        <f t="shared" ref="K45:U45" si="6">SUM(K46:K60)</f>
        <v>1448.9643</v>
      </c>
      <c r="L45" s="80">
        <f t="shared" si="6"/>
        <v>1448.9643</v>
      </c>
      <c r="M45" s="80">
        <f t="shared" si="6"/>
        <v>1448.9643</v>
      </c>
      <c r="N45" s="80">
        <f t="shared" si="6"/>
        <v>0</v>
      </c>
      <c r="O45" s="80">
        <f t="shared" si="6"/>
        <v>0</v>
      </c>
      <c r="P45" s="80">
        <f t="shared" si="6"/>
        <v>0</v>
      </c>
      <c r="Q45" s="80">
        <f t="shared" si="6"/>
        <v>0</v>
      </c>
      <c r="R45" s="80">
        <f t="shared" si="6"/>
        <v>0</v>
      </c>
      <c r="S45" s="80">
        <f t="shared" si="6"/>
        <v>0</v>
      </c>
      <c r="T45" s="80">
        <f t="shared" si="6"/>
        <v>0</v>
      </c>
      <c r="U45" s="80">
        <f t="shared" si="6"/>
        <v>0</v>
      </c>
      <c r="V45" s="65"/>
      <c r="W45" s="65"/>
      <c r="X45" s="65"/>
      <c r="Y45" s="65"/>
      <c r="Z45" s="65"/>
    </row>
    <row r="46" s="57" customFormat="1" ht="109" customHeight="1" spans="1:26">
      <c r="A46" s="69">
        <v>36</v>
      </c>
      <c r="B46" s="69" t="s">
        <v>174</v>
      </c>
      <c r="C46" s="69" t="s">
        <v>175</v>
      </c>
      <c r="D46" s="69" t="s">
        <v>41</v>
      </c>
      <c r="E46" s="69" t="s">
        <v>42</v>
      </c>
      <c r="F46" s="69" t="s">
        <v>43</v>
      </c>
      <c r="G46" s="69" t="s">
        <v>76</v>
      </c>
      <c r="H46" s="71" t="s">
        <v>176</v>
      </c>
      <c r="I46" s="69" t="s">
        <v>177</v>
      </c>
      <c r="J46" s="86">
        <v>750</v>
      </c>
      <c r="K46" s="69">
        <v>56.25</v>
      </c>
      <c r="L46" s="69">
        <v>56.25</v>
      </c>
      <c r="M46" s="87">
        <v>56.25</v>
      </c>
      <c r="N46" s="87"/>
      <c r="O46" s="84"/>
      <c r="P46" s="69"/>
      <c r="Q46" s="69"/>
      <c r="R46" s="69"/>
      <c r="S46" s="69"/>
      <c r="T46" s="69"/>
      <c r="U46" s="84"/>
      <c r="V46" s="69" t="s">
        <v>76</v>
      </c>
      <c r="W46" s="69" t="s">
        <v>77</v>
      </c>
      <c r="X46" s="69" t="s">
        <v>178</v>
      </c>
      <c r="Y46" s="69" t="s">
        <v>179</v>
      </c>
      <c r="Z46" s="69"/>
    </row>
    <row r="47" s="56" customFormat="1" ht="74" customHeight="1" spans="1:26">
      <c r="A47" s="69">
        <v>37</v>
      </c>
      <c r="B47" s="69" t="s">
        <v>174</v>
      </c>
      <c r="C47" s="69" t="s">
        <v>202</v>
      </c>
      <c r="D47" s="69" t="s">
        <v>41</v>
      </c>
      <c r="E47" s="69" t="s">
        <v>42</v>
      </c>
      <c r="F47" s="69" t="s">
        <v>43</v>
      </c>
      <c r="G47" s="69" t="s">
        <v>203</v>
      </c>
      <c r="H47" s="71" t="s">
        <v>204</v>
      </c>
      <c r="I47" s="69" t="s">
        <v>177</v>
      </c>
      <c r="J47" s="86">
        <v>300</v>
      </c>
      <c r="K47" s="69">
        <v>22.5</v>
      </c>
      <c r="L47" s="69">
        <v>22.5</v>
      </c>
      <c r="M47" s="69">
        <v>22.5</v>
      </c>
      <c r="N47" s="87"/>
      <c r="O47" s="84"/>
      <c r="P47" s="69"/>
      <c r="Q47" s="69"/>
      <c r="R47" s="69"/>
      <c r="S47" s="69"/>
      <c r="T47" s="69"/>
      <c r="U47" s="84"/>
      <c r="V47" s="69" t="s">
        <v>92</v>
      </c>
      <c r="W47" s="69" t="s">
        <v>93</v>
      </c>
      <c r="X47" s="69" t="s">
        <v>178</v>
      </c>
      <c r="Y47" s="69" t="s">
        <v>179</v>
      </c>
      <c r="Z47" s="69"/>
    </row>
    <row r="48" s="57" customFormat="1" ht="111" customHeight="1" spans="1:26">
      <c r="A48" s="69">
        <v>38</v>
      </c>
      <c r="B48" s="69" t="s">
        <v>174</v>
      </c>
      <c r="C48" s="69" t="s">
        <v>195</v>
      </c>
      <c r="D48" s="69" t="s">
        <v>41</v>
      </c>
      <c r="E48" s="69" t="s">
        <v>42</v>
      </c>
      <c r="F48" s="69" t="s">
        <v>43</v>
      </c>
      <c r="G48" s="69" t="s">
        <v>61</v>
      </c>
      <c r="H48" s="74" t="s">
        <v>647</v>
      </c>
      <c r="I48" s="69" t="s">
        <v>177</v>
      </c>
      <c r="J48" s="86">
        <v>686.1</v>
      </c>
      <c r="K48" s="69">
        <v>134.1885</v>
      </c>
      <c r="L48" s="69">
        <v>134.1885</v>
      </c>
      <c r="M48" s="87">
        <v>134.1885</v>
      </c>
      <c r="N48" s="87"/>
      <c r="O48" s="84"/>
      <c r="P48" s="69"/>
      <c r="Q48" s="69"/>
      <c r="R48" s="69"/>
      <c r="S48" s="69"/>
      <c r="T48" s="69"/>
      <c r="U48" s="84"/>
      <c r="V48" s="69" t="s">
        <v>61</v>
      </c>
      <c r="W48" s="69" t="s">
        <v>62</v>
      </c>
      <c r="X48" s="69" t="s">
        <v>178</v>
      </c>
      <c r="Y48" s="69" t="s">
        <v>179</v>
      </c>
      <c r="Z48" s="69"/>
    </row>
    <row r="49" s="59" customFormat="1" ht="92" customHeight="1" spans="1:26">
      <c r="A49" s="69">
        <v>39</v>
      </c>
      <c r="B49" s="69" t="s">
        <v>174</v>
      </c>
      <c r="C49" s="69" t="s">
        <v>186</v>
      </c>
      <c r="D49" s="69" t="s">
        <v>41</v>
      </c>
      <c r="E49" s="69" t="s">
        <v>42</v>
      </c>
      <c r="F49" s="69" t="s">
        <v>43</v>
      </c>
      <c r="G49" s="69" t="s">
        <v>157</v>
      </c>
      <c r="H49" s="71" t="s">
        <v>187</v>
      </c>
      <c r="I49" s="69" t="s">
        <v>177</v>
      </c>
      <c r="J49" s="86">
        <v>300</v>
      </c>
      <c r="K49" s="69">
        <v>22.5</v>
      </c>
      <c r="L49" s="69">
        <v>22.5</v>
      </c>
      <c r="M49" s="87">
        <v>22.5</v>
      </c>
      <c r="N49" s="87"/>
      <c r="O49" s="84"/>
      <c r="P49" s="69"/>
      <c r="Q49" s="69"/>
      <c r="R49" s="69"/>
      <c r="S49" s="69"/>
      <c r="T49" s="69"/>
      <c r="U49" s="84"/>
      <c r="V49" s="69" t="s">
        <v>157</v>
      </c>
      <c r="W49" s="69" t="s">
        <v>158</v>
      </c>
      <c r="X49" s="69" t="s">
        <v>178</v>
      </c>
      <c r="Y49" s="69" t="s">
        <v>179</v>
      </c>
      <c r="Z49" s="69"/>
    </row>
    <row r="50" s="60" customFormat="1" ht="83" customHeight="1" spans="1:26">
      <c r="A50" s="69">
        <v>40</v>
      </c>
      <c r="B50" s="69" t="s">
        <v>174</v>
      </c>
      <c r="C50" s="69" t="s">
        <v>193</v>
      </c>
      <c r="D50" s="69" t="s">
        <v>41</v>
      </c>
      <c r="E50" s="69" t="s">
        <v>42</v>
      </c>
      <c r="F50" s="69" t="s">
        <v>43</v>
      </c>
      <c r="G50" s="69" t="s">
        <v>114</v>
      </c>
      <c r="H50" s="71" t="s">
        <v>194</v>
      </c>
      <c r="I50" s="69" t="s">
        <v>177</v>
      </c>
      <c r="J50" s="86">
        <v>600</v>
      </c>
      <c r="K50" s="69">
        <v>45</v>
      </c>
      <c r="L50" s="69">
        <v>45</v>
      </c>
      <c r="M50" s="87">
        <v>45</v>
      </c>
      <c r="N50" s="87"/>
      <c r="O50" s="84"/>
      <c r="P50" s="69"/>
      <c r="Q50" s="69"/>
      <c r="R50" s="69"/>
      <c r="S50" s="69"/>
      <c r="T50" s="69"/>
      <c r="U50" s="84"/>
      <c r="V50" s="69" t="s">
        <v>114</v>
      </c>
      <c r="W50" s="69" t="s">
        <v>115</v>
      </c>
      <c r="X50" s="69" t="s">
        <v>178</v>
      </c>
      <c r="Y50" s="69" t="s">
        <v>179</v>
      </c>
      <c r="Z50" s="69"/>
    </row>
    <row r="51" s="57" customFormat="1" ht="88" customHeight="1" spans="1:26">
      <c r="A51" s="69">
        <v>41</v>
      </c>
      <c r="B51" s="69" t="s">
        <v>174</v>
      </c>
      <c r="C51" s="69" t="s">
        <v>191</v>
      </c>
      <c r="D51" s="69" t="s">
        <v>41</v>
      </c>
      <c r="E51" s="69" t="s">
        <v>42</v>
      </c>
      <c r="F51" s="69" t="s">
        <v>43</v>
      </c>
      <c r="G51" s="69" t="s">
        <v>104</v>
      </c>
      <c r="H51" s="71" t="s">
        <v>192</v>
      </c>
      <c r="I51" s="69" t="s">
        <v>177</v>
      </c>
      <c r="J51" s="86">
        <v>2521</v>
      </c>
      <c r="K51" s="69">
        <v>189.075</v>
      </c>
      <c r="L51" s="69">
        <v>189.075</v>
      </c>
      <c r="M51" s="87">
        <v>189.075</v>
      </c>
      <c r="N51" s="87"/>
      <c r="O51" s="84"/>
      <c r="P51" s="69"/>
      <c r="Q51" s="69"/>
      <c r="R51" s="69"/>
      <c r="S51" s="69"/>
      <c r="T51" s="69"/>
      <c r="U51" s="84"/>
      <c r="V51" s="69" t="s">
        <v>104</v>
      </c>
      <c r="W51" s="69" t="s">
        <v>105</v>
      </c>
      <c r="X51" s="69" t="s">
        <v>178</v>
      </c>
      <c r="Y51" s="69" t="s">
        <v>179</v>
      </c>
      <c r="Z51" s="69"/>
    </row>
    <row r="52" s="57" customFormat="1" ht="83" customHeight="1" spans="1:26">
      <c r="A52" s="69">
        <v>42</v>
      </c>
      <c r="B52" s="69" t="s">
        <v>174</v>
      </c>
      <c r="C52" s="69" t="s">
        <v>199</v>
      </c>
      <c r="D52" s="69" t="s">
        <v>41</v>
      </c>
      <c r="E52" s="69" t="s">
        <v>42</v>
      </c>
      <c r="F52" s="69" t="s">
        <v>43</v>
      </c>
      <c r="G52" s="69" t="s">
        <v>200</v>
      </c>
      <c r="H52" s="71" t="s">
        <v>201</v>
      </c>
      <c r="I52" s="69" t="s">
        <v>177</v>
      </c>
      <c r="J52" s="86">
        <v>1950</v>
      </c>
      <c r="K52" s="69">
        <v>146.25</v>
      </c>
      <c r="L52" s="69">
        <v>146.25</v>
      </c>
      <c r="M52" s="69">
        <v>146.25</v>
      </c>
      <c r="N52" s="87"/>
      <c r="O52" s="84"/>
      <c r="P52" s="69"/>
      <c r="Q52" s="69"/>
      <c r="R52" s="69"/>
      <c r="S52" s="69"/>
      <c r="T52" s="69"/>
      <c r="U52" s="84"/>
      <c r="V52" s="69" t="s">
        <v>66</v>
      </c>
      <c r="W52" s="69" t="s">
        <v>67</v>
      </c>
      <c r="X52" s="69" t="s">
        <v>178</v>
      </c>
      <c r="Y52" s="69" t="s">
        <v>179</v>
      </c>
      <c r="Z52" s="69"/>
    </row>
    <row r="53" s="57" customFormat="1" ht="87" customHeight="1" spans="1:26">
      <c r="A53" s="69">
        <v>43</v>
      </c>
      <c r="B53" s="69" t="s">
        <v>174</v>
      </c>
      <c r="C53" s="69" t="s">
        <v>197</v>
      </c>
      <c r="D53" s="69" t="s">
        <v>41</v>
      </c>
      <c r="E53" s="69" t="s">
        <v>42</v>
      </c>
      <c r="F53" s="69" t="s">
        <v>43</v>
      </c>
      <c r="G53" s="69" t="s">
        <v>144</v>
      </c>
      <c r="H53" s="71" t="s">
        <v>198</v>
      </c>
      <c r="I53" s="69" t="s">
        <v>177</v>
      </c>
      <c r="J53" s="86">
        <v>1247</v>
      </c>
      <c r="K53" s="69">
        <v>93.525</v>
      </c>
      <c r="L53" s="69">
        <v>93.525</v>
      </c>
      <c r="M53" s="87">
        <v>93.525</v>
      </c>
      <c r="N53" s="87"/>
      <c r="O53" s="84"/>
      <c r="P53" s="69"/>
      <c r="Q53" s="69"/>
      <c r="R53" s="69"/>
      <c r="S53" s="69"/>
      <c r="T53" s="69"/>
      <c r="U53" s="84"/>
      <c r="V53" s="69" t="s">
        <v>144</v>
      </c>
      <c r="W53" s="69" t="s">
        <v>145</v>
      </c>
      <c r="X53" s="69" t="s">
        <v>178</v>
      </c>
      <c r="Y53" s="69" t="s">
        <v>179</v>
      </c>
      <c r="Z53" s="69"/>
    </row>
    <row r="54" s="58" customFormat="1" ht="78" customHeight="1" spans="1:26">
      <c r="A54" s="69">
        <v>44</v>
      </c>
      <c r="B54" s="69" t="s">
        <v>174</v>
      </c>
      <c r="C54" s="69" t="s">
        <v>205</v>
      </c>
      <c r="D54" s="69" t="s">
        <v>41</v>
      </c>
      <c r="E54" s="69" t="s">
        <v>42</v>
      </c>
      <c r="F54" s="69" t="s">
        <v>43</v>
      </c>
      <c r="G54" s="69" t="s">
        <v>124</v>
      </c>
      <c r="H54" s="71" t="s">
        <v>206</v>
      </c>
      <c r="I54" s="69" t="s">
        <v>177</v>
      </c>
      <c r="J54" s="86">
        <v>100</v>
      </c>
      <c r="K54" s="69">
        <v>7.5</v>
      </c>
      <c r="L54" s="69">
        <v>7.5</v>
      </c>
      <c r="M54" s="69">
        <v>7.5</v>
      </c>
      <c r="N54" s="87"/>
      <c r="O54" s="84"/>
      <c r="P54" s="69"/>
      <c r="Q54" s="69"/>
      <c r="R54" s="69"/>
      <c r="S54" s="69"/>
      <c r="T54" s="69"/>
      <c r="U54" s="84"/>
      <c r="V54" s="69" t="s">
        <v>124</v>
      </c>
      <c r="W54" s="69" t="s">
        <v>125</v>
      </c>
      <c r="X54" s="69" t="s">
        <v>178</v>
      </c>
      <c r="Y54" s="69" t="s">
        <v>179</v>
      </c>
      <c r="Z54" s="69"/>
    </row>
    <row r="55" s="57" customFormat="1" ht="72" customHeight="1" spans="1:26">
      <c r="A55" s="69">
        <v>45</v>
      </c>
      <c r="B55" s="69" t="s">
        <v>174</v>
      </c>
      <c r="C55" s="69" t="s">
        <v>207</v>
      </c>
      <c r="D55" s="69" t="s">
        <v>41</v>
      </c>
      <c r="E55" s="69" t="s">
        <v>42</v>
      </c>
      <c r="F55" s="69" t="s">
        <v>43</v>
      </c>
      <c r="G55" s="69" t="s">
        <v>124</v>
      </c>
      <c r="H55" s="71" t="s">
        <v>208</v>
      </c>
      <c r="I55" s="69" t="s">
        <v>177</v>
      </c>
      <c r="J55" s="86">
        <v>670</v>
      </c>
      <c r="K55" s="69">
        <v>50.25</v>
      </c>
      <c r="L55" s="69">
        <v>50.25</v>
      </c>
      <c r="M55" s="69">
        <v>50.25</v>
      </c>
      <c r="N55" s="87"/>
      <c r="O55" s="84"/>
      <c r="P55" s="69"/>
      <c r="Q55" s="69"/>
      <c r="R55" s="69"/>
      <c r="S55" s="69"/>
      <c r="T55" s="69"/>
      <c r="U55" s="84"/>
      <c r="V55" s="69" t="s">
        <v>124</v>
      </c>
      <c r="W55" s="69" t="s">
        <v>125</v>
      </c>
      <c r="X55" s="69" t="s">
        <v>178</v>
      </c>
      <c r="Y55" s="69" t="s">
        <v>179</v>
      </c>
      <c r="Z55" s="69"/>
    </row>
    <row r="56" s="56" customFormat="1" ht="89" customHeight="1" spans="1:26">
      <c r="A56" s="69">
        <v>46</v>
      </c>
      <c r="B56" s="69" t="s">
        <v>174</v>
      </c>
      <c r="C56" s="69" t="s">
        <v>180</v>
      </c>
      <c r="D56" s="69" t="s">
        <v>41</v>
      </c>
      <c r="E56" s="69" t="s">
        <v>42</v>
      </c>
      <c r="F56" s="69" t="s">
        <v>43</v>
      </c>
      <c r="G56" s="69" t="s">
        <v>648</v>
      </c>
      <c r="H56" s="74" t="s">
        <v>649</v>
      </c>
      <c r="I56" s="69" t="s">
        <v>177</v>
      </c>
      <c r="J56" s="86">
        <v>3400</v>
      </c>
      <c r="K56" s="69">
        <v>255</v>
      </c>
      <c r="L56" s="69">
        <v>255</v>
      </c>
      <c r="M56" s="87">
        <v>255</v>
      </c>
      <c r="N56" s="87"/>
      <c r="O56" s="84"/>
      <c r="P56" s="69"/>
      <c r="Q56" s="69"/>
      <c r="R56" s="69"/>
      <c r="S56" s="69"/>
      <c r="T56" s="69"/>
      <c r="U56" s="84"/>
      <c r="V56" s="69" t="s">
        <v>119</v>
      </c>
      <c r="W56" s="69" t="s">
        <v>120</v>
      </c>
      <c r="X56" s="69" t="s">
        <v>178</v>
      </c>
      <c r="Y56" s="69" t="s">
        <v>179</v>
      </c>
      <c r="Z56" s="69"/>
    </row>
    <row r="57" s="57" customFormat="1" ht="97" customHeight="1" spans="1:26">
      <c r="A57" s="69">
        <v>47</v>
      </c>
      <c r="B57" s="69" t="s">
        <v>174</v>
      </c>
      <c r="C57" s="69" t="s">
        <v>188</v>
      </c>
      <c r="D57" s="69" t="s">
        <v>41</v>
      </c>
      <c r="E57" s="69" t="s">
        <v>42</v>
      </c>
      <c r="F57" s="69" t="s">
        <v>43</v>
      </c>
      <c r="G57" s="69" t="s">
        <v>650</v>
      </c>
      <c r="H57" s="74" t="s">
        <v>651</v>
      </c>
      <c r="I57" s="69" t="s">
        <v>177</v>
      </c>
      <c r="J57" s="86">
        <v>3651.81</v>
      </c>
      <c r="K57" s="69">
        <v>273.8858</v>
      </c>
      <c r="L57" s="69">
        <v>273.8858</v>
      </c>
      <c r="M57" s="87">
        <v>273.8858</v>
      </c>
      <c r="N57" s="87"/>
      <c r="O57" s="84"/>
      <c r="P57" s="69"/>
      <c r="Q57" s="69"/>
      <c r="R57" s="69"/>
      <c r="S57" s="69"/>
      <c r="T57" s="69"/>
      <c r="U57" s="84"/>
      <c r="V57" s="69" t="s">
        <v>47</v>
      </c>
      <c r="W57" s="69" t="s">
        <v>48</v>
      </c>
      <c r="X57" s="69" t="s">
        <v>178</v>
      </c>
      <c r="Y57" s="69" t="s">
        <v>179</v>
      </c>
      <c r="Z57" s="69"/>
    </row>
    <row r="58" s="57" customFormat="1" ht="96" customHeight="1" spans="1:26">
      <c r="A58" s="69">
        <v>48</v>
      </c>
      <c r="B58" s="69" t="s">
        <v>174</v>
      </c>
      <c r="C58" s="69" t="s">
        <v>209</v>
      </c>
      <c r="D58" s="69" t="s">
        <v>41</v>
      </c>
      <c r="E58" s="69" t="s">
        <v>42</v>
      </c>
      <c r="F58" s="69" t="s">
        <v>43</v>
      </c>
      <c r="G58" s="69" t="s">
        <v>210</v>
      </c>
      <c r="H58" s="71" t="s">
        <v>211</v>
      </c>
      <c r="I58" s="69" t="s">
        <v>177</v>
      </c>
      <c r="J58" s="86">
        <v>100</v>
      </c>
      <c r="K58" s="69">
        <f t="shared" ref="K58:K60" si="7">SUM(L58,S58,T58,U58)</f>
        <v>12</v>
      </c>
      <c r="L58" s="69">
        <f>SUM(M58:R58)</f>
        <v>12</v>
      </c>
      <c r="M58" s="69">
        <f>4.5+750*100/10000</f>
        <v>12</v>
      </c>
      <c r="N58" s="87"/>
      <c r="O58" s="84"/>
      <c r="P58" s="69"/>
      <c r="Q58" s="69"/>
      <c r="R58" s="69"/>
      <c r="S58" s="69"/>
      <c r="T58" s="69"/>
      <c r="U58" s="84"/>
      <c r="V58" s="69" t="s">
        <v>165</v>
      </c>
      <c r="W58" s="69" t="s">
        <v>166</v>
      </c>
      <c r="X58" s="69" t="s">
        <v>178</v>
      </c>
      <c r="Y58" s="69" t="s">
        <v>179</v>
      </c>
      <c r="Z58" s="69"/>
    </row>
    <row r="59" s="57" customFormat="1" ht="135" customHeight="1" spans="1:26">
      <c r="A59" s="69">
        <v>49</v>
      </c>
      <c r="B59" s="69" t="s">
        <v>174</v>
      </c>
      <c r="C59" s="69" t="s">
        <v>183</v>
      </c>
      <c r="D59" s="78" t="s">
        <v>41</v>
      </c>
      <c r="E59" s="69" t="s">
        <v>42</v>
      </c>
      <c r="F59" s="69" t="s">
        <v>43</v>
      </c>
      <c r="G59" s="69" t="s">
        <v>184</v>
      </c>
      <c r="H59" s="71" t="s">
        <v>185</v>
      </c>
      <c r="I59" s="69" t="s">
        <v>177</v>
      </c>
      <c r="J59" s="69">
        <v>370</v>
      </c>
      <c r="K59" s="69">
        <f t="shared" si="7"/>
        <v>71.04</v>
      </c>
      <c r="L59" s="69">
        <f>SUM(M59:R59)</f>
        <v>71.04</v>
      </c>
      <c r="M59" s="69">
        <v>71.04</v>
      </c>
      <c r="N59" s="87"/>
      <c r="O59" s="84"/>
      <c r="P59" s="69"/>
      <c r="Q59" s="69"/>
      <c r="R59" s="69"/>
      <c r="S59" s="69"/>
      <c r="T59" s="69"/>
      <c r="U59" s="84"/>
      <c r="V59" s="69" t="s">
        <v>119</v>
      </c>
      <c r="W59" s="69" t="s">
        <v>120</v>
      </c>
      <c r="X59" s="69" t="s">
        <v>178</v>
      </c>
      <c r="Y59" s="69" t="s">
        <v>179</v>
      </c>
      <c r="Z59" s="69"/>
    </row>
    <row r="60" s="57" customFormat="1" ht="83" customHeight="1" spans="1:26">
      <c r="A60" s="69">
        <v>50</v>
      </c>
      <c r="B60" s="69" t="s">
        <v>174</v>
      </c>
      <c r="C60" s="69" t="s">
        <v>212</v>
      </c>
      <c r="D60" s="78" t="s">
        <v>41</v>
      </c>
      <c r="E60" s="69" t="s">
        <v>42</v>
      </c>
      <c r="F60" s="69" t="s">
        <v>43</v>
      </c>
      <c r="G60" s="69" t="s">
        <v>213</v>
      </c>
      <c r="H60" s="71" t="s">
        <v>652</v>
      </c>
      <c r="I60" s="69" t="s">
        <v>177</v>
      </c>
      <c r="J60" s="69">
        <v>500</v>
      </c>
      <c r="K60" s="69">
        <f t="shared" si="7"/>
        <v>70</v>
      </c>
      <c r="L60" s="69">
        <v>70</v>
      </c>
      <c r="M60" s="69">
        <v>70</v>
      </c>
      <c r="N60" s="87"/>
      <c r="O60" s="84"/>
      <c r="P60" s="69"/>
      <c r="Q60" s="69"/>
      <c r="R60" s="69"/>
      <c r="S60" s="69"/>
      <c r="T60" s="69"/>
      <c r="U60" s="84"/>
      <c r="V60" s="69" t="s">
        <v>114</v>
      </c>
      <c r="W60" s="69" t="s">
        <v>115</v>
      </c>
      <c r="X60" s="69" t="s">
        <v>178</v>
      </c>
      <c r="Y60" s="69" t="s">
        <v>179</v>
      </c>
      <c r="Z60" s="69"/>
    </row>
    <row r="61" s="55" customFormat="1" ht="58" customHeight="1" spans="1:26">
      <c r="A61" s="65" t="s">
        <v>215</v>
      </c>
      <c r="B61" s="67" t="s">
        <v>216</v>
      </c>
      <c r="C61" s="68"/>
      <c r="D61" s="65"/>
      <c r="E61" s="65"/>
      <c r="F61" s="65"/>
      <c r="G61" s="65"/>
      <c r="H61" s="66"/>
      <c r="I61" s="65"/>
      <c r="J61" s="80">
        <f>SUM(J62:J66)</f>
        <v>8</v>
      </c>
      <c r="K61" s="80">
        <f t="shared" ref="K61:U61" si="8">SUM(K62:K66)</f>
        <v>730</v>
      </c>
      <c r="L61" s="80">
        <f t="shared" si="8"/>
        <v>730</v>
      </c>
      <c r="M61" s="80">
        <f t="shared" si="8"/>
        <v>350</v>
      </c>
      <c r="N61" s="80">
        <f t="shared" si="8"/>
        <v>0</v>
      </c>
      <c r="O61" s="80">
        <f t="shared" si="8"/>
        <v>380</v>
      </c>
      <c r="P61" s="80">
        <f t="shared" si="8"/>
        <v>0</v>
      </c>
      <c r="Q61" s="80">
        <f t="shared" si="8"/>
        <v>0</v>
      </c>
      <c r="R61" s="80">
        <f t="shared" si="8"/>
        <v>0</v>
      </c>
      <c r="S61" s="80">
        <f t="shared" si="8"/>
        <v>0</v>
      </c>
      <c r="T61" s="80">
        <f t="shared" si="8"/>
        <v>0</v>
      </c>
      <c r="U61" s="80">
        <f t="shared" si="8"/>
        <v>0</v>
      </c>
      <c r="V61" s="65"/>
      <c r="W61" s="65"/>
      <c r="X61" s="65"/>
      <c r="Y61" s="65"/>
      <c r="Z61" s="65"/>
    </row>
    <row r="62" s="57" customFormat="1" ht="87" customHeight="1" spans="1:26">
      <c r="A62" s="69">
        <v>51</v>
      </c>
      <c r="B62" s="69" t="s">
        <v>218</v>
      </c>
      <c r="C62" s="69" t="s">
        <v>223</v>
      </c>
      <c r="D62" s="69" t="s">
        <v>41</v>
      </c>
      <c r="E62" s="69" t="s">
        <v>220</v>
      </c>
      <c r="F62" s="69" t="s">
        <v>43</v>
      </c>
      <c r="G62" s="69" t="s">
        <v>224</v>
      </c>
      <c r="H62" s="71" t="s">
        <v>225</v>
      </c>
      <c r="I62" s="69" t="s">
        <v>46</v>
      </c>
      <c r="J62" s="86">
        <v>2</v>
      </c>
      <c r="K62" s="69">
        <v>200</v>
      </c>
      <c r="L62" s="69">
        <v>200</v>
      </c>
      <c r="M62" s="69"/>
      <c r="N62" s="69"/>
      <c r="O62" s="69">
        <v>200</v>
      </c>
      <c r="P62" s="69"/>
      <c r="Q62" s="69"/>
      <c r="R62" s="69"/>
      <c r="S62" s="69"/>
      <c r="T62" s="69"/>
      <c r="U62" s="84"/>
      <c r="V62" s="69" t="s">
        <v>109</v>
      </c>
      <c r="W62" s="69" t="s">
        <v>110</v>
      </c>
      <c r="X62" s="69" t="s">
        <v>87</v>
      </c>
      <c r="Y62" s="69" t="s">
        <v>88</v>
      </c>
      <c r="Z62" s="69"/>
    </row>
    <row r="63" s="56" customFormat="1" ht="74" customHeight="1" spans="1:26">
      <c r="A63" s="69">
        <v>52</v>
      </c>
      <c r="B63" s="69" t="s">
        <v>218</v>
      </c>
      <c r="C63" s="69" t="s">
        <v>226</v>
      </c>
      <c r="D63" s="69" t="s">
        <v>41</v>
      </c>
      <c r="E63" s="69" t="s">
        <v>220</v>
      </c>
      <c r="F63" s="69" t="s">
        <v>43</v>
      </c>
      <c r="G63" s="69" t="s">
        <v>227</v>
      </c>
      <c r="H63" s="71" t="s">
        <v>228</v>
      </c>
      <c r="I63" s="69" t="s">
        <v>46</v>
      </c>
      <c r="J63" s="86">
        <v>2</v>
      </c>
      <c r="K63" s="69">
        <v>60</v>
      </c>
      <c r="L63" s="69">
        <v>60</v>
      </c>
      <c r="M63" s="69"/>
      <c r="N63" s="69"/>
      <c r="O63" s="85">
        <v>60</v>
      </c>
      <c r="P63" s="69"/>
      <c r="Q63" s="69"/>
      <c r="R63" s="69"/>
      <c r="S63" s="69"/>
      <c r="T63" s="69"/>
      <c r="U63" s="84"/>
      <c r="V63" s="69" t="s">
        <v>92</v>
      </c>
      <c r="W63" s="69" t="s">
        <v>93</v>
      </c>
      <c r="X63" s="69" t="s">
        <v>87</v>
      </c>
      <c r="Y63" s="69" t="s">
        <v>88</v>
      </c>
      <c r="Z63" s="69"/>
    </row>
    <row r="64" s="57" customFormat="1" ht="77" customHeight="1" spans="1:26">
      <c r="A64" s="69">
        <v>53</v>
      </c>
      <c r="B64" s="69" t="s">
        <v>218</v>
      </c>
      <c r="C64" s="69" t="s">
        <v>231</v>
      </c>
      <c r="D64" s="69" t="s">
        <v>41</v>
      </c>
      <c r="E64" s="69" t="s">
        <v>220</v>
      </c>
      <c r="F64" s="69" t="s">
        <v>43</v>
      </c>
      <c r="G64" s="69" t="s">
        <v>232</v>
      </c>
      <c r="H64" s="71" t="s">
        <v>233</v>
      </c>
      <c r="I64" s="69" t="s">
        <v>46</v>
      </c>
      <c r="J64" s="86">
        <v>1</v>
      </c>
      <c r="K64" s="69">
        <v>80</v>
      </c>
      <c r="L64" s="69">
        <v>80</v>
      </c>
      <c r="M64" s="69"/>
      <c r="N64" s="69"/>
      <c r="O64" s="85">
        <v>80</v>
      </c>
      <c r="P64" s="69"/>
      <c r="Q64" s="69"/>
      <c r="R64" s="69"/>
      <c r="S64" s="69"/>
      <c r="T64" s="69"/>
      <c r="U64" s="84"/>
      <c r="V64" s="69" t="s">
        <v>119</v>
      </c>
      <c r="W64" s="69" t="s">
        <v>120</v>
      </c>
      <c r="X64" s="69" t="s">
        <v>234</v>
      </c>
      <c r="Y64" s="69" t="s">
        <v>235</v>
      </c>
      <c r="Z64" s="69"/>
    </row>
    <row r="65" s="55" customFormat="1" ht="88" customHeight="1" spans="1:26">
      <c r="A65" s="69">
        <v>54</v>
      </c>
      <c r="B65" s="69" t="s">
        <v>218</v>
      </c>
      <c r="C65" s="69" t="s">
        <v>219</v>
      </c>
      <c r="D65" s="69" t="s">
        <v>41</v>
      </c>
      <c r="E65" s="69" t="s">
        <v>220</v>
      </c>
      <c r="F65" s="69" t="s">
        <v>43</v>
      </c>
      <c r="G65" s="69" t="s">
        <v>221</v>
      </c>
      <c r="H65" s="71" t="s">
        <v>222</v>
      </c>
      <c r="I65" s="69" t="s">
        <v>46</v>
      </c>
      <c r="J65" s="86">
        <v>2</v>
      </c>
      <c r="K65" s="69">
        <v>40</v>
      </c>
      <c r="L65" s="69">
        <v>40</v>
      </c>
      <c r="M65" s="69"/>
      <c r="N65" s="69"/>
      <c r="O65" s="85">
        <v>40</v>
      </c>
      <c r="P65" s="69"/>
      <c r="Q65" s="69"/>
      <c r="R65" s="69"/>
      <c r="S65" s="69"/>
      <c r="T65" s="69"/>
      <c r="U65" s="84"/>
      <c r="V65" s="69" t="s">
        <v>152</v>
      </c>
      <c r="W65" s="69" t="s">
        <v>153</v>
      </c>
      <c r="X65" s="69" t="s">
        <v>87</v>
      </c>
      <c r="Y65" s="69" t="s">
        <v>88</v>
      </c>
      <c r="Z65" s="69"/>
    </row>
    <row r="66" s="57" customFormat="1" ht="93.6" customHeight="1" spans="1:26">
      <c r="A66" s="69">
        <v>55</v>
      </c>
      <c r="B66" s="69" t="s">
        <v>218</v>
      </c>
      <c r="C66" s="69" t="s">
        <v>229</v>
      </c>
      <c r="D66" s="69" t="s">
        <v>41</v>
      </c>
      <c r="E66" s="69" t="s">
        <v>220</v>
      </c>
      <c r="F66" s="69" t="s">
        <v>43</v>
      </c>
      <c r="G66" s="69" t="s">
        <v>124</v>
      </c>
      <c r="H66" s="71" t="s">
        <v>653</v>
      </c>
      <c r="I66" s="69" t="s">
        <v>46</v>
      </c>
      <c r="J66" s="86">
        <v>1</v>
      </c>
      <c r="K66" s="69">
        <f t="shared" ref="K66:K69" si="9">SUM(L66,S66,T66,U66)</f>
        <v>350</v>
      </c>
      <c r="L66" s="69">
        <f t="shared" ref="L66:L69" si="10">SUM(M66:R66)</f>
        <v>350</v>
      </c>
      <c r="M66" s="69">
        <v>350</v>
      </c>
      <c r="N66" s="69"/>
      <c r="O66" s="84"/>
      <c r="P66" s="69"/>
      <c r="Q66" s="69"/>
      <c r="R66" s="69"/>
      <c r="S66" s="69"/>
      <c r="T66" s="69"/>
      <c r="U66" s="84"/>
      <c r="V66" s="69" t="s">
        <v>124</v>
      </c>
      <c r="W66" s="69" t="s">
        <v>125</v>
      </c>
      <c r="X66" s="69" t="s">
        <v>87</v>
      </c>
      <c r="Y66" s="69" t="s">
        <v>88</v>
      </c>
      <c r="Z66" s="69"/>
    </row>
    <row r="67" s="55" customFormat="1" ht="58" customHeight="1" spans="1:26">
      <c r="A67" s="65" t="s">
        <v>236</v>
      </c>
      <c r="B67" s="67" t="s">
        <v>654</v>
      </c>
      <c r="C67" s="68"/>
      <c r="D67" s="65"/>
      <c r="E67" s="65"/>
      <c r="F67" s="65"/>
      <c r="G67" s="65"/>
      <c r="H67" s="66"/>
      <c r="I67" s="65"/>
      <c r="J67" s="80">
        <f>SUM(J68:J69)</f>
        <v>1255</v>
      </c>
      <c r="K67" s="80">
        <f t="shared" ref="K67:U67" si="11">SUM(K68:K69)</f>
        <v>839.5</v>
      </c>
      <c r="L67" s="80">
        <f t="shared" si="11"/>
        <v>839.5</v>
      </c>
      <c r="M67" s="80">
        <f t="shared" si="11"/>
        <v>839</v>
      </c>
      <c r="N67" s="80">
        <f t="shared" si="11"/>
        <v>0</v>
      </c>
      <c r="O67" s="80">
        <f t="shared" si="11"/>
        <v>0.5</v>
      </c>
      <c r="P67" s="80">
        <f t="shared" si="11"/>
        <v>0</v>
      </c>
      <c r="Q67" s="80">
        <f t="shared" si="11"/>
        <v>0</v>
      </c>
      <c r="R67" s="80">
        <f t="shared" si="11"/>
        <v>0</v>
      </c>
      <c r="S67" s="80">
        <f t="shared" si="11"/>
        <v>0</v>
      </c>
      <c r="T67" s="80">
        <f t="shared" si="11"/>
        <v>0</v>
      </c>
      <c r="U67" s="80">
        <f t="shared" si="11"/>
        <v>0</v>
      </c>
      <c r="V67" s="65"/>
      <c r="W67" s="65"/>
      <c r="X67" s="65"/>
      <c r="Y67" s="65"/>
      <c r="Z67" s="65"/>
    </row>
    <row r="68" s="57" customFormat="1" ht="203" customHeight="1" spans="1:26">
      <c r="A68" s="69">
        <v>56</v>
      </c>
      <c r="B68" s="69" t="s">
        <v>238</v>
      </c>
      <c r="C68" s="69" t="s">
        <v>254</v>
      </c>
      <c r="D68" s="69" t="s">
        <v>41</v>
      </c>
      <c r="E68" s="69" t="s">
        <v>237</v>
      </c>
      <c r="F68" s="69" t="s">
        <v>43</v>
      </c>
      <c r="G68" s="69" t="s">
        <v>255</v>
      </c>
      <c r="H68" s="74" t="s">
        <v>655</v>
      </c>
      <c r="I68" s="86" t="s">
        <v>177</v>
      </c>
      <c r="J68" s="94">
        <v>1155</v>
      </c>
      <c r="K68" s="69">
        <f t="shared" si="9"/>
        <v>576.5</v>
      </c>
      <c r="L68" s="69">
        <f t="shared" si="10"/>
        <v>576.5</v>
      </c>
      <c r="M68" s="95">
        <v>576</v>
      </c>
      <c r="N68" s="70"/>
      <c r="O68" s="84">
        <v>0.5</v>
      </c>
      <c r="P68" s="70"/>
      <c r="Q68" s="69"/>
      <c r="R68" s="70"/>
      <c r="S68" s="70"/>
      <c r="T68" s="70"/>
      <c r="U68" s="84"/>
      <c r="V68" s="69" t="s">
        <v>104</v>
      </c>
      <c r="W68" s="69" t="s">
        <v>105</v>
      </c>
      <c r="X68" s="69" t="s">
        <v>242</v>
      </c>
      <c r="Y68" s="69" t="s">
        <v>243</v>
      </c>
      <c r="Z68" s="70"/>
    </row>
    <row r="69" s="57" customFormat="1" ht="106" customHeight="1" spans="1:26">
      <c r="A69" s="69">
        <v>57</v>
      </c>
      <c r="B69" s="69" t="s">
        <v>238</v>
      </c>
      <c r="C69" s="69" t="s">
        <v>239</v>
      </c>
      <c r="D69" s="69" t="s">
        <v>41</v>
      </c>
      <c r="E69" s="69" t="s">
        <v>237</v>
      </c>
      <c r="F69" s="69" t="s">
        <v>43</v>
      </c>
      <c r="G69" s="69" t="s">
        <v>240</v>
      </c>
      <c r="H69" s="71" t="s">
        <v>241</v>
      </c>
      <c r="I69" s="86" t="s">
        <v>177</v>
      </c>
      <c r="J69" s="94">
        <v>100</v>
      </c>
      <c r="K69" s="69">
        <f t="shared" si="9"/>
        <v>263</v>
      </c>
      <c r="L69" s="69">
        <f t="shared" si="10"/>
        <v>263</v>
      </c>
      <c r="M69" s="95">
        <f>383-120</f>
        <v>263</v>
      </c>
      <c r="N69" s="70"/>
      <c r="O69" s="84"/>
      <c r="P69" s="70"/>
      <c r="Q69" s="69"/>
      <c r="R69" s="70"/>
      <c r="S69" s="70"/>
      <c r="T69" s="70"/>
      <c r="U69" s="84"/>
      <c r="V69" s="69" t="s">
        <v>119</v>
      </c>
      <c r="W69" s="69" t="s">
        <v>120</v>
      </c>
      <c r="X69" s="69" t="s">
        <v>242</v>
      </c>
      <c r="Y69" s="69" t="s">
        <v>243</v>
      </c>
      <c r="Z69" s="70"/>
    </row>
    <row r="70" s="55" customFormat="1" ht="58" customHeight="1" spans="1:26">
      <c r="A70" s="65" t="s">
        <v>276</v>
      </c>
      <c r="B70" s="67" t="s">
        <v>656</v>
      </c>
      <c r="C70" s="68"/>
      <c r="D70" s="65"/>
      <c r="E70" s="65"/>
      <c r="F70" s="65"/>
      <c r="G70" s="65"/>
      <c r="H70" s="66"/>
      <c r="I70" s="65"/>
      <c r="J70" s="80">
        <f>SUM(J71)</f>
        <v>4</v>
      </c>
      <c r="K70" s="80">
        <f t="shared" ref="K70:U70" si="12">SUM(K71)</f>
        <v>378</v>
      </c>
      <c r="L70" s="80">
        <f t="shared" si="12"/>
        <v>378</v>
      </c>
      <c r="M70" s="80">
        <f t="shared" si="12"/>
        <v>0</v>
      </c>
      <c r="N70" s="80">
        <f t="shared" si="12"/>
        <v>0</v>
      </c>
      <c r="O70" s="80">
        <f t="shared" si="12"/>
        <v>378</v>
      </c>
      <c r="P70" s="80">
        <f t="shared" si="12"/>
        <v>0</v>
      </c>
      <c r="Q70" s="80">
        <f t="shared" si="12"/>
        <v>0</v>
      </c>
      <c r="R70" s="80">
        <f t="shared" si="12"/>
        <v>0</v>
      </c>
      <c r="S70" s="80">
        <f t="shared" si="12"/>
        <v>0</v>
      </c>
      <c r="T70" s="80">
        <f t="shared" si="12"/>
        <v>0</v>
      </c>
      <c r="U70" s="80">
        <f t="shared" si="12"/>
        <v>0</v>
      </c>
      <c r="V70" s="65"/>
      <c r="W70" s="65"/>
      <c r="X70" s="65"/>
      <c r="Y70" s="65"/>
      <c r="Z70" s="65"/>
    </row>
    <row r="71" s="56" customFormat="1" ht="152" customHeight="1" spans="1:26">
      <c r="A71" s="69">
        <v>58</v>
      </c>
      <c r="B71" s="69" t="s">
        <v>39</v>
      </c>
      <c r="C71" s="69" t="s">
        <v>278</v>
      </c>
      <c r="D71" s="69" t="s">
        <v>41</v>
      </c>
      <c r="E71" s="69" t="s">
        <v>42</v>
      </c>
      <c r="F71" s="69" t="s">
        <v>43</v>
      </c>
      <c r="G71" s="69" t="s">
        <v>279</v>
      </c>
      <c r="H71" s="92" t="s">
        <v>280</v>
      </c>
      <c r="I71" s="69" t="s">
        <v>46</v>
      </c>
      <c r="J71" s="96">
        <v>4</v>
      </c>
      <c r="K71" s="69">
        <f>SUM(L71,S71,T71,U71)</f>
        <v>378</v>
      </c>
      <c r="L71" s="69">
        <f>SUM(M71:R71)</f>
        <v>378</v>
      </c>
      <c r="M71" s="69"/>
      <c r="N71" s="97"/>
      <c r="O71" s="69">
        <v>378</v>
      </c>
      <c r="P71" s="69"/>
      <c r="Q71" s="69"/>
      <c r="R71" s="69"/>
      <c r="S71" s="69"/>
      <c r="T71" s="69"/>
      <c r="U71" s="84"/>
      <c r="V71" s="69" t="s">
        <v>136</v>
      </c>
      <c r="W71" s="69" t="s">
        <v>137</v>
      </c>
      <c r="X71" s="69" t="s">
        <v>49</v>
      </c>
      <c r="Y71" s="69" t="s">
        <v>50</v>
      </c>
      <c r="Z71" s="97"/>
    </row>
    <row r="72" s="55" customFormat="1" ht="58" customHeight="1" spans="1:26">
      <c r="A72" s="65" t="s">
        <v>288</v>
      </c>
      <c r="B72" s="67" t="s">
        <v>657</v>
      </c>
      <c r="C72" s="68" t="s">
        <v>657</v>
      </c>
      <c r="D72" s="65"/>
      <c r="E72" s="65"/>
      <c r="F72" s="65"/>
      <c r="G72" s="65"/>
      <c r="H72" s="66"/>
      <c r="I72" s="65"/>
      <c r="J72" s="80"/>
      <c r="K72" s="80">
        <f>SUM(K73)</f>
        <v>154</v>
      </c>
      <c r="L72" s="80">
        <f t="shared" ref="L72:U72" si="13">SUM(L73)</f>
        <v>154</v>
      </c>
      <c r="M72" s="80">
        <f t="shared" si="13"/>
        <v>0</v>
      </c>
      <c r="N72" s="80">
        <f t="shared" si="13"/>
        <v>0</v>
      </c>
      <c r="O72" s="80">
        <f t="shared" si="13"/>
        <v>0</v>
      </c>
      <c r="P72" s="80">
        <f t="shared" si="13"/>
        <v>154</v>
      </c>
      <c r="Q72" s="80">
        <f t="shared" si="13"/>
        <v>0</v>
      </c>
      <c r="R72" s="80">
        <f t="shared" si="13"/>
        <v>0</v>
      </c>
      <c r="S72" s="80">
        <f t="shared" si="13"/>
        <v>0</v>
      </c>
      <c r="T72" s="80">
        <f t="shared" si="13"/>
        <v>0</v>
      </c>
      <c r="U72" s="80">
        <f t="shared" si="13"/>
        <v>0</v>
      </c>
      <c r="V72" s="65"/>
      <c r="W72" s="65"/>
      <c r="X72" s="65"/>
      <c r="Y72" s="65"/>
      <c r="Z72" s="65"/>
    </row>
    <row r="73" s="56" customFormat="1" ht="83" customHeight="1" spans="1:26">
      <c r="A73" s="69">
        <v>59</v>
      </c>
      <c r="B73" s="69" t="s">
        <v>394</v>
      </c>
      <c r="C73" s="69" t="s">
        <v>658</v>
      </c>
      <c r="D73" s="69" t="s">
        <v>41</v>
      </c>
      <c r="E73" s="69" t="s">
        <v>220</v>
      </c>
      <c r="F73" s="69" t="s">
        <v>43</v>
      </c>
      <c r="G73" s="69" t="s">
        <v>184</v>
      </c>
      <c r="H73" s="92" t="s">
        <v>659</v>
      </c>
      <c r="I73" s="69" t="s">
        <v>46</v>
      </c>
      <c r="J73" s="96">
        <v>15</v>
      </c>
      <c r="K73" s="69">
        <f>SUM(L73,S73,T73,U73)</f>
        <v>154</v>
      </c>
      <c r="L73" s="69">
        <f>SUM(M73:R73)</f>
        <v>154</v>
      </c>
      <c r="M73" s="69"/>
      <c r="N73" s="97" t="s">
        <v>660</v>
      </c>
      <c r="O73" s="69"/>
      <c r="P73" s="69">
        <v>154</v>
      </c>
      <c r="Q73" s="69"/>
      <c r="R73" s="69"/>
      <c r="S73" s="69"/>
      <c r="T73" s="69"/>
      <c r="U73" s="84"/>
      <c r="V73" s="69" t="s">
        <v>119</v>
      </c>
      <c r="W73" s="69" t="s">
        <v>120</v>
      </c>
      <c r="X73" s="69" t="s">
        <v>87</v>
      </c>
      <c r="Y73" s="69" t="s">
        <v>88</v>
      </c>
      <c r="Z73" s="97"/>
    </row>
    <row r="74" s="55" customFormat="1" ht="58" customHeight="1" spans="1:26">
      <c r="A74" s="65" t="s">
        <v>298</v>
      </c>
      <c r="B74" s="67" t="s">
        <v>299</v>
      </c>
      <c r="C74" s="68"/>
      <c r="D74" s="65"/>
      <c r="E74" s="65"/>
      <c r="F74" s="65"/>
      <c r="G74" s="65"/>
      <c r="H74" s="66"/>
      <c r="I74" s="65"/>
      <c r="J74" s="80"/>
      <c r="K74" s="80">
        <f t="shared" ref="K74:U74" si="14">SUM(K75)</f>
        <v>1000</v>
      </c>
      <c r="L74" s="80">
        <f t="shared" si="14"/>
        <v>1000</v>
      </c>
      <c r="M74" s="80">
        <f t="shared" si="14"/>
        <v>1000</v>
      </c>
      <c r="N74" s="80">
        <f t="shared" si="14"/>
        <v>0</v>
      </c>
      <c r="O74" s="80">
        <f t="shared" si="14"/>
        <v>0</v>
      </c>
      <c r="P74" s="80">
        <f t="shared" si="14"/>
        <v>0</v>
      </c>
      <c r="Q74" s="80">
        <f t="shared" si="14"/>
        <v>0</v>
      </c>
      <c r="R74" s="80">
        <f t="shared" si="14"/>
        <v>0</v>
      </c>
      <c r="S74" s="80">
        <f t="shared" si="14"/>
        <v>0</v>
      </c>
      <c r="T74" s="80">
        <f t="shared" si="14"/>
        <v>0</v>
      </c>
      <c r="U74" s="80">
        <f t="shared" si="14"/>
        <v>0</v>
      </c>
      <c r="V74" s="65"/>
      <c r="W74" s="65"/>
      <c r="X74" s="65"/>
      <c r="Y74" s="65"/>
      <c r="Z74" s="65"/>
    </row>
    <row r="75" s="57" customFormat="1" ht="69" customHeight="1" spans="1:26">
      <c r="A75" s="69">
        <v>60</v>
      </c>
      <c r="B75" s="69" t="s">
        <v>300</v>
      </c>
      <c r="C75" s="69" t="s">
        <v>301</v>
      </c>
      <c r="D75" s="69" t="s">
        <v>41</v>
      </c>
      <c r="E75" s="69" t="s">
        <v>302</v>
      </c>
      <c r="F75" s="69"/>
      <c r="G75" s="69" t="s">
        <v>303</v>
      </c>
      <c r="H75" s="71" t="s">
        <v>304</v>
      </c>
      <c r="I75" s="69" t="s">
        <v>305</v>
      </c>
      <c r="J75" s="69">
        <v>1000</v>
      </c>
      <c r="K75" s="69">
        <f>SUM(L75,S75,T75,U75)</f>
        <v>1000</v>
      </c>
      <c r="L75" s="69">
        <f>SUM(M75:R75)</f>
        <v>1000</v>
      </c>
      <c r="M75" s="69">
        <v>1000</v>
      </c>
      <c r="N75" s="69"/>
      <c r="O75" s="84"/>
      <c r="P75" s="69"/>
      <c r="Q75" s="69"/>
      <c r="R75" s="69"/>
      <c r="S75" s="69"/>
      <c r="T75" s="69"/>
      <c r="U75" s="84"/>
      <c r="V75" s="69" t="s">
        <v>87</v>
      </c>
      <c r="W75" s="69" t="s">
        <v>88</v>
      </c>
      <c r="X75" s="69" t="s">
        <v>87</v>
      </c>
      <c r="Y75" s="69" t="s">
        <v>88</v>
      </c>
      <c r="Z75" s="69"/>
    </row>
    <row r="76" s="55" customFormat="1" ht="58" customHeight="1" spans="1:26">
      <c r="A76" s="65" t="s">
        <v>661</v>
      </c>
      <c r="B76" s="67" t="s">
        <v>326</v>
      </c>
      <c r="C76" s="68"/>
      <c r="D76" s="65">
        <v>39</v>
      </c>
      <c r="E76" s="65"/>
      <c r="F76" s="65"/>
      <c r="G76" s="65"/>
      <c r="H76" s="66"/>
      <c r="I76" s="81">
        <f>K76/K6</f>
        <v>0.277421444379381</v>
      </c>
      <c r="J76" s="80"/>
      <c r="K76" s="97">
        <f>SUM(K77:K115)</f>
        <v>19987.9</v>
      </c>
      <c r="L76" s="97">
        <f t="shared" ref="L76:U76" si="15">SUM(L77:L115)</f>
        <v>19987.9</v>
      </c>
      <c r="M76" s="97">
        <f t="shared" si="15"/>
        <v>14570.9</v>
      </c>
      <c r="N76" s="97">
        <f t="shared" si="15"/>
        <v>4431</v>
      </c>
      <c r="O76" s="97">
        <f t="shared" si="15"/>
        <v>586</v>
      </c>
      <c r="P76" s="97">
        <f t="shared" si="15"/>
        <v>0</v>
      </c>
      <c r="Q76" s="97">
        <f t="shared" si="15"/>
        <v>0</v>
      </c>
      <c r="R76" s="97">
        <f t="shared" si="15"/>
        <v>0</v>
      </c>
      <c r="S76" s="97">
        <f t="shared" si="15"/>
        <v>0</v>
      </c>
      <c r="T76" s="97">
        <f t="shared" si="15"/>
        <v>0</v>
      </c>
      <c r="U76" s="97">
        <f t="shared" si="15"/>
        <v>0</v>
      </c>
      <c r="V76" s="65"/>
      <c r="W76" s="65"/>
      <c r="X76" s="65"/>
      <c r="Y76" s="65"/>
      <c r="Z76" s="65"/>
    </row>
    <row r="77" s="56" customFormat="1" ht="89" customHeight="1" spans="1:26">
      <c r="A77" s="69">
        <v>1</v>
      </c>
      <c r="B77" s="69" t="s">
        <v>432</v>
      </c>
      <c r="C77" s="69" t="s">
        <v>433</v>
      </c>
      <c r="D77" s="69" t="s">
        <v>246</v>
      </c>
      <c r="E77" s="69" t="s">
        <v>434</v>
      </c>
      <c r="F77" s="69" t="s">
        <v>43</v>
      </c>
      <c r="G77" s="69" t="s">
        <v>435</v>
      </c>
      <c r="H77" s="71" t="s">
        <v>662</v>
      </c>
      <c r="I77" s="69" t="s">
        <v>85</v>
      </c>
      <c r="J77" s="69">
        <v>5</v>
      </c>
      <c r="K77" s="69">
        <v>200</v>
      </c>
      <c r="L77" s="69">
        <v>200</v>
      </c>
      <c r="M77" s="69">
        <v>200</v>
      </c>
      <c r="N77" s="69"/>
      <c r="O77" s="84"/>
      <c r="P77" s="69"/>
      <c r="Q77" s="69"/>
      <c r="R77" s="69"/>
      <c r="S77" s="69"/>
      <c r="T77" s="69"/>
      <c r="U77" s="84"/>
      <c r="V77" s="69" t="s">
        <v>83</v>
      </c>
      <c r="W77" s="69" t="s">
        <v>86</v>
      </c>
      <c r="X77" s="69" t="s">
        <v>437</v>
      </c>
      <c r="Y77" s="69" t="s">
        <v>324</v>
      </c>
      <c r="Z77" s="69" t="s">
        <v>57</v>
      </c>
    </row>
    <row r="78" s="56" customFormat="1" ht="104" customHeight="1" spans="1:26">
      <c r="A78" s="69">
        <v>2</v>
      </c>
      <c r="B78" s="69" t="s">
        <v>357</v>
      </c>
      <c r="C78" s="69" t="s">
        <v>358</v>
      </c>
      <c r="D78" s="69" t="s">
        <v>246</v>
      </c>
      <c r="E78" s="69" t="s">
        <v>247</v>
      </c>
      <c r="F78" s="69" t="s">
        <v>43</v>
      </c>
      <c r="G78" s="87" t="s">
        <v>359</v>
      </c>
      <c r="H78" s="74" t="s">
        <v>663</v>
      </c>
      <c r="I78" s="69" t="s">
        <v>332</v>
      </c>
      <c r="J78" s="69">
        <v>163</v>
      </c>
      <c r="K78" s="69">
        <v>750</v>
      </c>
      <c r="L78" s="69">
        <v>750</v>
      </c>
      <c r="M78" s="69">
        <v>350</v>
      </c>
      <c r="N78" s="69"/>
      <c r="O78" s="84"/>
      <c r="P78" s="69"/>
      <c r="Q78" s="69"/>
      <c r="R78" s="69"/>
      <c r="S78" s="69"/>
      <c r="T78" s="69"/>
      <c r="U78" s="84"/>
      <c r="V78" s="69" t="s">
        <v>109</v>
      </c>
      <c r="W78" s="86" t="s">
        <v>110</v>
      </c>
      <c r="X78" s="69" t="s">
        <v>664</v>
      </c>
      <c r="Y78" s="86" t="s">
        <v>665</v>
      </c>
      <c r="Z78" s="69" t="s">
        <v>57</v>
      </c>
    </row>
    <row r="79" s="57" customFormat="1" ht="70" customHeight="1" spans="1:26">
      <c r="A79" s="69">
        <v>3</v>
      </c>
      <c r="B79" s="69" t="s">
        <v>333</v>
      </c>
      <c r="C79" s="69" t="s">
        <v>334</v>
      </c>
      <c r="D79" s="69" t="s">
        <v>246</v>
      </c>
      <c r="E79" s="69" t="s">
        <v>247</v>
      </c>
      <c r="F79" s="69" t="s">
        <v>43</v>
      </c>
      <c r="G79" s="87" t="s">
        <v>335</v>
      </c>
      <c r="H79" s="71" t="s">
        <v>666</v>
      </c>
      <c r="I79" s="69" t="s">
        <v>332</v>
      </c>
      <c r="J79" s="69">
        <v>231</v>
      </c>
      <c r="K79" s="69">
        <v>465</v>
      </c>
      <c r="L79" s="69">
        <v>465</v>
      </c>
      <c r="M79" s="69">
        <v>465</v>
      </c>
      <c r="N79" s="69"/>
      <c r="O79" s="84"/>
      <c r="P79" s="69"/>
      <c r="Q79" s="69"/>
      <c r="R79" s="69"/>
      <c r="S79" s="69"/>
      <c r="T79" s="69"/>
      <c r="U79" s="84"/>
      <c r="V79" s="69" t="s">
        <v>76</v>
      </c>
      <c r="W79" s="86" t="s">
        <v>77</v>
      </c>
      <c r="X79" s="69" t="s">
        <v>251</v>
      </c>
      <c r="Y79" s="86" t="s">
        <v>667</v>
      </c>
      <c r="Z79" s="69" t="s">
        <v>57</v>
      </c>
    </row>
    <row r="80" s="56" customFormat="1" ht="74" customHeight="1" spans="1:26">
      <c r="A80" s="69">
        <v>4</v>
      </c>
      <c r="B80" s="69" t="s">
        <v>337</v>
      </c>
      <c r="C80" s="69" t="s">
        <v>338</v>
      </c>
      <c r="D80" s="69" t="s">
        <v>246</v>
      </c>
      <c r="E80" s="69" t="s">
        <v>247</v>
      </c>
      <c r="F80" s="69" t="s">
        <v>43</v>
      </c>
      <c r="G80" s="69" t="s">
        <v>339</v>
      </c>
      <c r="H80" s="71" t="s">
        <v>668</v>
      </c>
      <c r="I80" s="69" t="s">
        <v>332</v>
      </c>
      <c r="J80" s="69">
        <v>550</v>
      </c>
      <c r="K80" s="69">
        <v>960</v>
      </c>
      <c r="L80" s="69">
        <v>960</v>
      </c>
      <c r="M80" s="69">
        <v>960</v>
      </c>
      <c r="N80" s="69"/>
      <c r="O80" s="84"/>
      <c r="P80" s="69"/>
      <c r="Q80" s="69"/>
      <c r="R80" s="69"/>
      <c r="S80" s="69"/>
      <c r="T80" s="69"/>
      <c r="U80" s="84"/>
      <c r="V80" s="69" t="s">
        <v>76</v>
      </c>
      <c r="W80" s="86" t="s">
        <v>77</v>
      </c>
      <c r="X80" s="69" t="s">
        <v>251</v>
      </c>
      <c r="Y80" s="86" t="s">
        <v>667</v>
      </c>
      <c r="Z80" s="69" t="s">
        <v>57</v>
      </c>
    </row>
    <row r="81" s="56" customFormat="1" ht="74" customHeight="1" spans="1:26">
      <c r="A81" s="69">
        <v>5</v>
      </c>
      <c r="B81" s="75" t="s">
        <v>349</v>
      </c>
      <c r="C81" s="75" t="s">
        <v>350</v>
      </c>
      <c r="D81" s="75" t="s">
        <v>246</v>
      </c>
      <c r="E81" s="75" t="s">
        <v>247</v>
      </c>
      <c r="F81" s="75" t="s">
        <v>43</v>
      </c>
      <c r="G81" s="75" t="s">
        <v>351</v>
      </c>
      <c r="H81" s="93" t="s">
        <v>669</v>
      </c>
      <c r="I81" s="75" t="s">
        <v>332</v>
      </c>
      <c r="J81" s="75">
        <v>40</v>
      </c>
      <c r="K81" s="69">
        <v>390</v>
      </c>
      <c r="L81" s="69">
        <v>390</v>
      </c>
      <c r="M81" s="75">
        <v>390</v>
      </c>
      <c r="N81" s="75"/>
      <c r="O81" s="85"/>
      <c r="P81" s="75"/>
      <c r="Q81" s="75"/>
      <c r="R81" s="75"/>
      <c r="S81" s="75"/>
      <c r="T81" s="75"/>
      <c r="U81" s="85"/>
      <c r="V81" s="75" t="s">
        <v>71</v>
      </c>
      <c r="W81" s="75" t="s">
        <v>72</v>
      </c>
      <c r="X81" s="75" t="s">
        <v>251</v>
      </c>
      <c r="Y81" s="75" t="s">
        <v>667</v>
      </c>
      <c r="Z81" s="75" t="s">
        <v>57</v>
      </c>
    </row>
    <row r="82" s="56" customFormat="1" ht="74" customHeight="1" spans="1:26">
      <c r="A82" s="69">
        <v>6</v>
      </c>
      <c r="B82" s="75" t="s">
        <v>353</v>
      </c>
      <c r="C82" s="75" t="s">
        <v>354</v>
      </c>
      <c r="D82" s="75" t="s">
        <v>246</v>
      </c>
      <c r="E82" s="75" t="s">
        <v>247</v>
      </c>
      <c r="F82" s="75" t="s">
        <v>43</v>
      </c>
      <c r="G82" s="75" t="s">
        <v>355</v>
      </c>
      <c r="H82" s="77" t="s">
        <v>670</v>
      </c>
      <c r="I82" s="75" t="s">
        <v>332</v>
      </c>
      <c r="J82" s="75">
        <v>346</v>
      </c>
      <c r="K82" s="69">
        <v>714</v>
      </c>
      <c r="L82" s="69">
        <v>714</v>
      </c>
      <c r="M82" s="75">
        <v>714</v>
      </c>
      <c r="N82" s="75"/>
      <c r="O82" s="85"/>
      <c r="P82" s="75"/>
      <c r="Q82" s="75"/>
      <c r="R82" s="75"/>
      <c r="S82" s="75"/>
      <c r="T82" s="75"/>
      <c r="U82" s="85"/>
      <c r="V82" s="75" t="s">
        <v>71</v>
      </c>
      <c r="W82" s="75" t="s">
        <v>72</v>
      </c>
      <c r="X82" s="75" t="s">
        <v>251</v>
      </c>
      <c r="Y82" s="75" t="s">
        <v>667</v>
      </c>
      <c r="Z82" s="75" t="s">
        <v>57</v>
      </c>
    </row>
    <row r="83" s="56" customFormat="1" ht="74" customHeight="1" spans="1:26">
      <c r="A83" s="69">
        <v>7</v>
      </c>
      <c r="B83" s="69" t="s">
        <v>408</v>
      </c>
      <c r="C83" s="69" t="s">
        <v>409</v>
      </c>
      <c r="D83" s="69" t="s">
        <v>246</v>
      </c>
      <c r="E83" s="69" t="s">
        <v>247</v>
      </c>
      <c r="F83" s="69" t="s">
        <v>43</v>
      </c>
      <c r="G83" s="69" t="s">
        <v>410</v>
      </c>
      <c r="H83" s="71" t="s">
        <v>671</v>
      </c>
      <c r="I83" s="86" t="s">
        <v>332</v>
      </c>
      <c r="J83" s="86">
        <v>433</v>
      </c>
      <c r="K83" s="69">
        <v>931.5</v>
      </c>
      <c r="L83" s="69">
        <v>931.5</v>
      </c>
      <c r="M83" s="78">
        <v>931.5</v>
      </c>
      <c r="N83" s="78"/>
      <c r="O83" s="84"/>
      <c r="P83" s="78"/>
      <c r="Q83" s="69"/>
      <c r="R83" s="78"/>
      <c r="S83" s="69"/>
      <c r="T83" s="69"/>
      <c r="U83" s="84"/>
      <c r="V83" s="69" t="s">
        <v>92</v>
      </c>
      <c r="W83" s="69" t="s">
        <v>93</v>
      </c>
      <c r="X83" s="69" t="s">
        <v>412</v>
      </c>
      <c r="Y83" s="69" t="s">
        <v>672</v>
      </c>
      <c r="Z83" s="69" t="s">
        <v>57</v>
      </c>
    </row>
    <row r="84" s="57" customFormat="1" ht="70" customHeight="1" spans="1:26">
      <c r="A84" s="69">
        <v>8</v>
      </c>
      <c r="B84" s="69" t="s">
        <v>428</v>
      </c>
      <c r="C84" s="69" t="s">
        <v>429</v>
      </c>
      <c r="D84" s="69" t="s">
        <v>41</v>
      </c>
      <c r="E84" s="69" t="s">
        <v>82</v>
      </c>
      <c r="F84" s="69" t="s">
        <v>43</v>
      </c>
      <c r="G84" s="69" t="s">
        <v>430</v>
      </c>
      <c r="H84" s="71" t="s">
        <v>673</v>
      </c>
      <c r="I84" s="69" t="s">
        <v>85</v>
      </c>
      <c r="J84" s="96">
        <v>6</v>
      </c>
      <c r="K84" s="69">
        <v>420</v>
      </c>
      <c r="L84" s="69">
        <v>420</v>
      </c>
      <c r="M84" s="69">
        <v>420</v>
      </c>
      <c r="N84" s="69"/>
      <c r="O84" s="84"/>
      <c r="P84" s="69"/>
      <c r="Q84" s="69"/>
      <c r="R84" s="69"/>
      <c r="S84" s="69"/>
      <c r="T84" s="69"/>
      <c r="U84" s="84"/>
      <c r="V84" s="69" t="s">
        <v>136</v>
      </c>
      <c r="W84" s="69" t="s">
        <v>137</v>
      </c>
      <c r="X84" s="69" t="s">
        <v>87</v>
      </c>
      <c r="Y84" s="86" t="s">
        <v>88</v>
      </c>
      <c r="Z84" s="69" t="s">
        <v>57</v>
      </c>
    </row>
    <row r="85" s="57" customFormat="1" ht="172" customHeight="1" spans="1:26">
      <c r="A85" s="69">
        <v>9</v>
      </c>
      <c r="B85" s="69" t="s">
        <v>244</v>
      </c>
      <c r="C85" s="69" t="s">
        <v>245</v>
      </c>
      <c r="D85" s="69" t="s">
        <v>246</v>
      </c>
      <c r="E85" s="69" t="s">
        <v>247</v>
      </c>
      <c r="F85" s="69" t="s">
        <v>43</v>
      </c>
      <c r="G85" s="69" t="s">
        <v>248</v>
      </c>
      <c r="H85" s="71" t="s">
        <v>674</v>
      </c>
      <c r="I85" s="69" t="s">
        <v>250</v>
      </c>
      <c r="J85" s="69">
        <v>4000</v>
      </c>
      <c r="K85" s="69">
        <v>1347.9</v>
      </c>
      <c r="L85" s="69">
        <v>1347.9</v>
      </c>
      <c r="M85" s="69">
        <v>1347.9</v>
      </c>
      <c r="N85" s="69"/>
      <c r="O85" s="84"/>
      <c r="P85" s="69"/>
      <c r="Q85" s="69"/>
      <c r="R85" s="69"/>
      <c r="S85" s="69"/>
      <c r="T85" s="69"/>
      <c r="U85" s="84"/>
      <c r="V85" s="69" t="s">
        <v>165</v>
      </c>
      <c r="W85" s="86" t="s">
        <v>166</v>
      </c>
      <c r="X85" s="69" t="s">
        <v>675</v>
      </c>
      <c r="Y85" s="86" t="s">
        <v>676</v>
      </c>
      <c r="Z85" s="69" t="s">
        <v>253</v>
      </c>
    </row>
    <row r="86" s="57" customFormat="1" ht="78.75" customHeight="1" spans="1:26">
      <c r="A86" s="69">
        <v>10</v>
      </c>
      <c r="B86" s="69" t="s">
        <v>361</v>
      </c>
      <c r="C86" s="69" t="s">
        <v>362</v>
      </c>
      <c r="D86" s="69" t="s">
        <v>246</v>
      </c>
      <c r="E86" s="69" t="s">
        <v>247</v>
      </c>
      <c r="F86" s="69" t="s">
        <v>43</v>
      </c>
      <c r="G86" s="87" t="s">
        <v>363</v>
      </c>
      <c r="H86" s="71" t="s">
        <v>364</v>
      </c>
      <c r="I86" s="69" t="s">
        <v>332</v>
      </c>
      <c r="J86" s="69">
        <v>70</v>
      </c>
      <c r="K86" s="69">
        <v>56</v>
      </c>
      <c r="L86" s="69">
        <v>56</v>
      </c>
      <c r="M86" s="69">
        <v>56</v>
      </c>
      <c r="N86" s="69"/>
      <c r="O86" s="84"/>
      <c r="P86" s="69"/>
      <c r="Q86" s="69"/>
      <c r="R86" s="69"/>
      <c r="S86" s="69"/>
      <c r="T86" s="69"/>
      <c r="U86" s="84"/>
      <c r="V86" s="69" t="s">
        <v>165</v>
      </c>
      <c r="W86" s="86" t="s">
        <v>166</v>
      </c>
      <c r="X86" s="69" t="s">
        <v>251</v>
      </c>
      <c r="Y86" s="86" t="s">
        <v>667</v>
      </c>
      <c r="Z86" s="69" t="s">
        <v>57</v>
      </c>
    </row>
    <row r="87" s="57" customFormat="1" ht="86" customHeight="1" spans="1:26">
      <c r="A87" s="69">
        <v>11</v>
      </c>
      <c r="B87" s="69" t="s">
        <v>424</v>
      </c>
      <c r="C87" s="69" t="s">
        <v>677</v>
      </c>
      <c r="D87" s="69" t="s">
        <v>246</v>
      </c>
      <c r="E87" s="69" t="s">
        <v>247</v>
      </c>
      <c r="F87" s="69" t="s">
        <v>43</v>
      </c>
      <c r="G87" s="69" t="s">
        <v>426</v>
      </c>
      <c r="H87" s="71" t="s">
        <v>678</v>
      </c>
      <c r="I87" s="69" t="s">
        <v>177</v>
      </c>
      <c r="J87" s="69">
        <v>1000</v>
      </c>
      <c r="K87" s="69">
        <v>75</v>
      </c>
      <c r="L87" s="69">
        <v>75</v>
      </c>
      <c r="M87" s="69">
        <v>75</v>
      </c>
      <c r="N87" s="69"/>
      <c r="O87" s="84"/>
      <c r="P87" s="69"/>
      <c r="Q87" s="69"/>
      <c r="R87" s="69"/>
      <c r="S87" s="69"/>
      <c r="T87" s="69"/>
      <c r="U87" s="84"/>
      <c r="V87" s="86" t="s">
        <v>55</v>
      </c>
      <c r="W87" s="86" t="s">
        <v>56</v>
      </c>
      <c r="X87" s="69" t="s">
        <v>178</v>
      </c>
      <c r="Y87" s="69" t="s">
        <v>179</v>
      </c>
      <c r="Z87" s="69" t="s">
        <v>57</v>
      </c>
    </row>
    <row r="88" s="57" customFormat="1" ht="77" customHeight="1" spans="1:26">
      <c r="A88" s="69">
        <v>12</v>
      </c>
      <c r="B88" s="69" t="s">
        <v>414</v>
      </c>
      <c r="C88" s="69" t="s">
        <v>415</v>
      </c>
      <c r="D88" s="69" t="s">
        <v>246</v>
      </c>
      <c r="E88" s="69" t="s">
        <v>247</v>
      </c>
      <c r="F88" s="69" t="s">
        <v>43</v>
      </c>
      <c r="G88" s="69" t="s">
        <v>416</v>
      </c>
      <c r="H88" s="71" t="s">
        <v>679</v>
      </c>
      <c r="I88" s="69" t="s">
        <v>332</v>
      </c>
      <c r="J88" s="86">
        <v>320</v>
      </c>
      <c r="K88" s="69">
        <v>1225</v>
      </c>
      <c r="L88" s="69">
        <v>1225</v>
      </c>
      <c r="M88" s="69">
        <v>1225</v>
      </c>
      <c r="N88" s="78"/>
      <c r="O88" s="84"/>
      <c r="P88" s="78"/>
      <c r="Q88" s="69"/>
      <c r="R88" s="78"/>
      <c r="S88" s="69"/>
      <c r="T88" s="69"/>
      <c r="U88" s="84"/>
      <c r="V88" s="86" t="s">
        <v>157</v>
      </c>
      <c r="W88" s="69" t="s">
        <v>158</v>
      </c>
      <c r="X88" s="69" t="s">
        <v>251</v>
      </c>
      <c r="Y88" s="69" t="s">
        <v>667</v>
      </c>
      <c r="Z88" s="69" t="s">
        <v>57</v>
      </c>
    </row>
    <row r="89" s="57" customFormat="1" ht="82" customHeight="1" spans="1:26">
      <c r="A89" s="69">
        <v>13</v>
      </c>
      <c r="B89" s="69" t="s">
        <v>341</v>
      </c>
      <c r="C89" s="69" t="s">
        <v>342</v>
      </c>
      <c r="D89" s="69" t="s">
        <v>246</v>
      </c>
      <c r="E89" s="69" t="s">
        <v>247</v>
      </c>
      <c r="F89" s="69" t="s">
        <v>43</v>
      </c>
      <c r="G89" s="87" t="s">
        <v>343</v>
      </c>
      <c r="H89" s="71" t="s">
        <v>680</v>
      </c>
      <c r="I89" s="69" t="s">
        <v>332</v>
      </c>
      <c r="J89" s="69">
        <v>247</v>
      </c>
      <c r="K89" s="69">
        <v>550</v>
      </c>
      <c r="L89" s="69">
        <v>550</v>
      </c>
      <c r="M89" s="69">
        <v>550</v>
      </c>
      <c r="N89" s="69"/>
      <c r="O89" s="84"/>
      <c r="P89" s="69"/>
      <c r="Q89" s="69"/>
      <c r="R89" s="69"/>
      <c r="S89" s="69"/>
      <c r="T89" s="69"/>
      <c r="U89" s="84"/>
      <c r="V89" s="69" t="s">
        <v>114</v>
      </c>
      <c r="W89" s="86" t="s">
        <v>115</v>
      </c>
      <c r="X89" s="69" t="s">
        <v>251</v>
      </c>
      <c r="Y89" s="86" t="s">
        <v>667</v>
      </c>
      <c r="Z89" s="69" t="s">
        <v>57</v>
      </c>
    </row>
    <row r="90" s="57" customFormat="1" ht="66" customHeight="1" spans="1:26">
      <c r="A90" s="69">
        <v>14</v>
      </c>
      <c r="B90" s="69" t="s">
        <v>345</v>
      </c>
      <c r="C90" s="69" t="s">
        <v>346</v>
      </c>
      <c r="D90" s="69" t="s">
        <v>246</v>
      </c>
      <c r="E90" s="69" t="s">
        <v>247</v>
      </c>
      <c r="F90" s="69" t="s">
        <v>43</v>
      </c>
      <c r="G90" s="87" t="s">
        <v>347</v>
      </c>
      <c r="H90" s="71" t="s">
        <v>681</v>
      </c>
      <c r="I90" s="69" t="s">
        <v>332</v>
      </c>
      <c r="J90" s="69">
        <v>233</v>
      </c>
      <c r="K90" s="69">
        <v>455</v>
      </c>
      <c r="L90" s="69">
        <v>455</v>
      </c>
      <c r="M90" s="69">
        <v>455</v>
      </c>
      <c r="N90" s="69"/>
      <c r="O90" s="84"/>
      <c r="P90" s="69"/>
      <c r="Q90" s="69"/>
      <c r="R90" s="69"/>
      <c r="S90" s="69"/>
      <c r="T90" s="69"/>
      <c r="U90" s="84"/>
      <c r="V90" s="69" t="s">
        <v>114</v>
      </c>
      <c r="W90" s="86" t="s">
        <v>115</v>
      </c>
      <c r="X90" s="69" t="s">
        <v>251</v>
      </c>
      <c r="Y90" s="86" t="s">
        <v>667</v>
      </c>
      <c r="Z90" s="69" t="s">
        <v>57</v>
      </c>
    </row>
    <row r="91" s="57" customFormat="1" ht="82" customHeight="1" spans="1:26">
      <c r="A91" s="69">
        <v>15</v>
      </c>
      <c r="B91" s="69" t="s">
        <v>373</v>
      </c>
      <c r="C91" s="69" t="s">
        <v>374</v>
      </c>
      <c r="D91" s="69" t="s">
        <v>246</v>
      </c>
      <c r="E91" s="69" t="s">
        <v>247</v>
      </c>
      <c r="F91" s="69" t="s">
        <v>43</v>
      </c>
      <c r="G91" s="87" t="s">
        <v>375</v>
      </c>
      <c r="H91" s="71" t="s">
        <v>682</v>
      </c>
      <c r="I91" s="69" t="s">
        <v>332</v>
      </c>
      <c r="J91" s="69">
        <v>187</v>
      </c>
      <c r="K91" s="69">
        <v>350</v>
      </c>
      <c r="L91" s="69">
        <v>350</v>
      </c>
      <c r="M91" s="69">
        <v>350</v>
      </c>
      <c r="N91" s="69"/>
      <c r="O91" s="84"/>
      <c r="P91" s="69"/>
      <c r="Q91" s="69"/>
      <c r="R91" s="69"/>
      <c r="S91" s="69"/>
      <c r="T91" s="69"/>
      <c r="U91" s="84"/>
      <c r="V91" s="69" t="s">
        <v>104</v>
      </c>
      <c r="W91" s="86" t="s">
        <v>105</v>
      </c>
      <c r="X91" s="69" t="s">
        <v>251</v>
      </c>
      <c r="Y91" s="86" t="s">
        <v>667</v>
      </c>
      <c r="Z91" s="69" t="s">
        <v>57</v>
      </c>
    </row>
    <row r="92" s="57" customFormat="1" ht="83" customHeight="1" spans="1:26">
      <c r="A92" s="69">
        <v>16</v>
      </c>
      <c r="B92" s="69" t="s">
        <v>377</v>
      </c>
      <c r="C92" s="69" t="s">
        <v>378</v>
      </c>
      <c r="D92" s="69" t="s">
        <v>246</v>
      </c>
      <c r="E92" s="69" t="s">
        <v>247</v>
      </c>
      <c r="F92" s="69" t="s">
        <v>43</v>
      </c>
      <c r="G92" s="87" t="s">
        <v>379</v>
      </c>
      <c r="H92" s="71" t="s">
        <v>683</v>
      </c>
      <c r="I92" s="69" t="s">
        <v>332</v>
      </c>
      <c r="J92" s="69">
        <v>309</v>
      </c>
      <c r="K92" s="69">
        <v>469</v>
      </c>
      <c r="L92" s="69">
        <v>469</v>
      </c>
      <c r="M92" s="69">
        <v>469</v>
      </c>
      <c r="N92" s="69"/>
      <c r="O92" s="84"/>
      <c r="P92" s="69"/>
      <c r="Q92" s="69"/>
      <c r="R92" s="69"/>
      <c r="S92" s="69"/>
      <c r="T92" s="69"/>
      <c r="U92" s="84"/>
      <c r="V92" s="69" t="s">
        <v>104</v>
      </c>
      <c r="W92" s="86" t="s">
        <v>105</v>
      </c>
      <c r="X92" s="69" t="s">
        <v>251</v>
      </c>
      <c r="Y92" s="86" t="s">
        <v>667</v>
      </c>
      <c r="Z92" s="69" t="s">
        <v>57</v>
      </c>
    </row>
    <row r="93" s="57" customFormat="1" ht="117" customHeight="1" spans="1:26">
      <c r="A93" s="69">
        <v>17</v>
      </c>
      <c r="B93" s="69" t="s">
        <v>328</v>
      </c>
      <c r="C93" s="69" t="s">
        <v>329</v>
      </c>
      <c r="D93" s="69" t="s">
        <v>246</v>
      </c>
      <c r="E93" s="69" t="s">
        <v>247</v>
      </c>
      <c r="F93" s="69" t="s">
        <v>43</v>
      </c>
      <c r="G93" s="69" t="s">
        <v>330</v>
      </c>
      <c r="H93" s="74" t="s">
        <v>684</v>
      </c>
      <c r="I93" s="69" t="s">
        <v>332</v>
      </c>
      <c r="J93" s="86">
        <v>333</v>
      </c>
      <c r="K93" s="69">
        <v>1300</v>
      </c>
      <c r="L93" s="69">
        <v>1300</v>
      </c>
      <c r="M93" s="69">
        <v>1300</v>
      </c>
      <c r="N93" s="69"/>
      <c r="O93" s="84"/>
      <c r="P93" s="69"/>
      <c r="Q93" s="69"/>
      <c r="R93" s="69"/>
      <c r="S93" s="69"/>
      <c r="T93" s="69"/>
      <c r="U93" s="84"/>
      <c r="V93" s="69" t="s">
        <v>66</v>
      </c>
      <c r="W93" s="86" t="s">
        <v>67</v>
      </c>
      <c r="X93" s="69" t="s">
        <v>251</v>
      </c>
      <c r="Y93" s="86" t="s">
        <v>667</v>
      </c>
      <c r="Z93" s="69" t="s">
        <v>253</v>
      </c>
    </row>
    <row r="94" s="57" customFormat="1" ht="96" customHeight="1" spans="1:26">
      <c r="A94" s="69">
        <v>18</v>
      </c>
      <c r="B94" s="69" t="s">
        <v>381</v>
      </c>
      <c r="C94" s="69" t="s">
        <v>382</v>
      </c>
      <c r="D94" s="69" t="s">
        <v>246</v>
      </c>
      <c r="E94" s="69" t="s">
        <v>247</v>
      </c>
      <c r="F94" s="69" t="s">
        <v>43</v>
      </c>
      <c r="G94" s="69" t="s">
        <v>383</v>
      </c>
      <c r="H94" s="71" t="s">
        <v>685</v>
      </c>
      <c r="I94" s="69" t="s">
        <v>332</v>
      </c>
      <c r="J94" s="69">
        <v>201</v>
      </c>
      <c r="K94" s="69">
        <v>650</v>
      </c>
      <c r="L94" s="69">
        <v>650</v>
      </c>
      <c r="M94" s="69">
        <v>650</v>
      </c>
      <c r="N94" s="69"/>
      <c r="O94" s="84"/>
      <c r="P94" s="69"/>
      <c r="Q94" s="69"/>
      <c r="R94" s="69"/>
      <c r="S94" s="69"/>
      <c r="T94" s="69"/>
      <c r="U94" s="84"/>
      <c r="V94" s="69" t="s">
        <v>66</v>
      </c>
      <c r="W94" s="86" t="s">
        <v>67</v>
      </c>
      <c r="X94" s="69" t="s">
        <v>251</v>
      </c>
      <c r="Y94" s="86" t="s">
        <v>667</v>
      </c>
      <c r="Z94" s="69" t="s">
        <v>57</v>
      </c>
    </row>
    <row r="95" s="57" customFormat="1" ht="100" customHeight="1" spans="1:26">
      <c r="A95" s="69">
        <v>19</v>
      </c>
      <c r="B95" s="69" t="s">
        <v>385</v>
      </c>
      <c r="C95" s="69" t="s">
        <v>386</v>
      </c>
      <c r="D95" s="69" t="s">
        <v>246</v>
      </c>
      <c r="E95" s="69" t="s">
        <v>247</v>
      </c>
      <c r="F95" s="69" t="s">
        <v>43</v>
      </c>
      <c r="G95" s="69" t="s">
        <v>387</v>
      </c>
      <c r="H95" s="71" t="s">
        <v>686</v>
      </c>
      <c r="I95" s="69" t="s">
        <v>332</v>
      </c>
      <c r="J95" s="69">
        <v>283</v>
      </c>
      <c r="K95" s="69">
        <v>700</v>
      </c>
      <c r="L95" s="69">
        <v>700</v>
      </c>
      <c r="M95" s="69">
        <v>700</v>
      </c>
      <c r="N95" s="69"/>
      <c r="O95" s="84"/>
      <c r="P95" s="69"/>
      <c r="Q95" s="69"/>
      <c r="R95" s="69"/>
      <c r="S95" s="69"/>
      <c r="T95" s="69"/>
      <c r="U95" s="84"/>
      <c r="V95" s="69" t="s">
        <v>66</v>
      </c>
      <c r="W95" s="86" t="s">
        <v>67</v>
      </c>
      <c r="X95" s="69" t="s">
        <v>251</v>
      </c>
      <c r="Y95" s="86" t="s">
        <v>667</v>
      </c>
      <c r="Z95" s="69" t="s">
        <v>57</v>
      </c>
    </row>
    <row r="96" s="57" customFormat="1" ht="81.75" customHeight="1" spans="1:26">
      <c r="A96" s="69">
        <v>20</v>
      </c>
      <c r="B96" s="69" t="s">
        <v>389</v>
      </c>
      <c r="C96" s="69" t="s">
        <v>390</v>
      </c>
      <c r="D96" s="69" t="s">
        <v>246</v>
      </c>
      <c r="E96" s="69" t="s">
        <v>391</v>
      </c>
      <c r="F96" s="69" t="s">
        <v>43</v>
      </c>
      <c r="G96" s="69" t="s">
        <v>392</v>
      </c>
      <c r="H96" s="71" t="s">
        <v>687</v>
      </c>
      <c r="I96" s="69" t="s">
        <v>332</v>
      </c>
      <c r="J96" s="69">
        <v>365</v>
      </c>
      <c r="K96" s="69">
        <v>780</v>
      </c>
      <c r="L96" s="69">
        <v>780</v>
      </c>
      <c r="M96" s="69">
        <v>780</v>
      </c>
      <c r="N96" s="78"/>
      <c r="O96" s="84"/>
      <c r="P96" s="78"/>
      <c r="Q96" s="69"/>
      <c r="R96" s="78"/>
      <c r="S96" s="69"/>
      <c r="T96" s="69"/>
      <c r="U96" s="84"/>
      <c r="V96" s="78" t="s">
        <v>144</v>
      </c>
      <c r="W96" s="78" t="s">
        <v>145</v>
      </c>
      <c r="X96" s="69" t="s">
        <v>87</v>
      </c>
      <c r="Y96" s="69" t="s">
        <v>88</v>
      </c>
      <c r="Z96" s="69" t="s">
        <v>57</v>
      </c>
    </row>
    <row r="97" s="61" customFormat="1" ht="99" customHeight="1" spans="1:26">
      <c r="A97" s="69">
        <v>21</v>
      </c>
      <c r="B97" s="69" t="s">
        <v>394</v>
      </c>
      <c r="C97" s="69" t="s">
        <v>395</v>
      </c>
      <c r="D97" s="69" t="s">
        <v>246</v>
      </c>
      <c r="E97" s="69" t="s">
        <v>247</v>
      </c>
      <c r="F97" s="69" t="s">
        <v>43</v>
      </c>
      <c r="G97" s="69" t="s">
        <v>396</v>
      </c>
      <c r="H97" s="71" t="s">
        <v>688</v>
      </c>
      <c r="I97" s="69" t="s">
        <v>332</v>
      </c>
      <c r="J97" s="69">
        <v>280</v>
      </c>
      <c r="K97" s="69">
        <v>550</v>
      </c>
      <c r="L97" s="69">
        <v>550</v>
      </c>
      <c r="M97" s="69">
        <v>550</v>
      </c>
      <c r="N97" s="69"/>
      <c r="O97" s="84"/>
      <c r="P97" s="69"/>
      <c r="Q97" s="69"/>
      <c r="R97" s="69"/>
      <c r="S97" s="69"/>
      <c r="T97" s="69"/>
      <c r="U97" s="84"/>
      <c r="V97" s="78" t="s">
        <v>144</v>
      </c>
      <c r="W97" s="78" t="s">
        <v>145</v>
      </c>
      <c r="X97" s="69" t="s">
        <v>251</v>
      </c>
      <c r="Y97" s="69" t="s">
        <v>667</v>
      </c>
      <c r="Z97" s="69" t="s">
        <v>57</v>
      </c>
    </row>
    <row r="98" s="57" customFormat="1" ht="110" customHeight="1" spans="1:26">
      <c r="A98" s="69">
        <v>22</v>
      </c>
      <c r="B98" s="69" t="s">
        <v>402</v>
      </c>
      <c r="C98" s="87" t="s">
        <v>403</v>
      </c>
      <c r="D98" s="69" t="s">
        <v>246</v>
      </c>
      <c r="E98" s="69" t="s">
        <v>247</v>
      </c>
      <c r="F98" s="87" t="s">
        <v>43</v>
      </c>
      <c r="G98" s="87" t="s">
        <v>404</v>
      </c>
      <c r="H98" s="71" t="s">
        <v>689</v>
      </c>
      <c r="I98" s="83" t="s">
        <v>332</v>
      </c>
      <c r="J98" s="87">
        <v>142</v>
      </c>
      <c r="K98" s="69">
        <v>586</v>
      </c>
      <c r="L98" s="69">
        <v>586</v>
      </c>
      <c r="M98" s="87"/>
      <c r="N98" s="87"/>
      <c r="O98" s="87">
        <v>586</v>
      </c>
      <c r="P98" s="87"/>
      <c r="Q98" s="87"/>
      <c r="R98" s="87"/>
      <c r="S98" s="87"/>
      <c r="T98" s="87"/>
      <c r="U98" s="87"/>
      <c r="V98" s="87" t="s">
        <v>124</v>
      </c>
      <c r="W98" s="87" t="s">
        <v>125</v>
      </c>
      <c r="X98" s="87" t="s">
        <v>690</v>
      </c>
      <c r="Y98" s="87" t="s">
        <v>691</v>
      </c>
      <c r="Z98" s="69" t="s">
        <v>57</v>
      </c>
    </row>
    <row r="99" s="57" customFormat="1" ht="95" customHeight="1" spans="1:26">
      <c r="A99" s="69">
        <v>23</v>
      </c>
      <c r="B99" s="69" t="s">
        <v>418</v>
      </c>
      <c r="C99" s="69" t="s">
        <v>419</v>
      </c>
      <c r="D99" s="69" t="s">
        <v>246</v>
      </c>
      <c r="E99" s="69" t="s">
        <v>247</v>
      </c>
      <c r="F99" s="69" t="s">
        <v>43</v>
      </c>
      <c r="G99" s="87" t="s">
        <v>420</v>
      </c>
      <c r="H99" s="71" t="s">
        <v>692</v>
      </c>
      <c r="I99" s="69" t="s">
        <v>250</v>
      </c>
      <c r="J99" s="69">
        <v>4000</v>
      </c>
      <c r="K99" s="69">
        <v>460</v>
      </c>
      <c r="L99" s="69">
        <v>460</v>
      </c>
      <c r="M99" s="69">
        <v>460</v>
      </c>
      <c r="N99" s="69"/>
      <c r="O99" s="84"/>
      <c r="P99" s="69"/>
      <c r="Q99" s="69"/>
      <c r="R99" s="69"/>
      <c r="S99" s="69"/>
      <c r="T99" s="69"/>
      <c r="U99" s="84"/>
      <c r="V99" s="69" t="s">
        <v>129</v>
      </c>
      <c r="W99" s="86" t="s">
        <v>130</v>
      </c>
      <c r="X99" s="69" t="s">
        <v>422</v>
      </c>
      <c r="Y99" s="86" t="s">
        <v>423</v>
      </c>
      <c r="Z99" s="69" t="s">
        <v>57</v>
      </c>
    </row>
    <row r="100" s="57" customFormat="1" ht="77" customHeight="1" spans="1:26">
      <c r="A100" s="69">
        <v>24</v>
      </c>
      <c r="B100" s="69" t="s">
        <v>365</v>
      </c>
      <c r="C100" s="69" t="s">
        <v>366</v>
      </c>
      <c r="D100" s="69" t="s">
        <v>246</v>
      </c>
      <c r="E100" s="69" t="s">
        <v>247</v>
      </c>
      <c r="F100" s="69" t="s">
        <v>43</v>
      </c>
      <c r="G100" s="87" t="s">
        <v>367</v>
      </c>
      <c r="H100" s="71" t="s">
        <v>693</v>
      </c>
      <c r="I100" s="69" t="s">
        <v>332</v>
      </c>
      <c r="J100" s="69">
        <v>225</v>
      </c>
      <c r="K100" s="69">
        <v>487.5</v>
      </c>
      <c r="L100" s="69">
        <v>487.5</v>
      </c>
      <c r="M100" s="69">
        <v>487.5</v>
      </c>
      <c r="N100" s="69"/>
      <c r="O100" s="84"/>
      <c r="P100" s="69"/>
      <c r="Q100" s="69"/>
      <c r="R100" s="69"/>
      <c r="S100" s="69"/>
      <c r="T100" s="69"/>
      <c r="U100" s="84"/>
      <c r="V100" s="69" t="s">
        <v>47</v>
      </c>
      <c r="W100" s="86" t="s">
        <v>48</v>
      </c>
      <c r="X100" s="69" t="s">
        <v>251</v>
      </c>
      <c r="Y100" s="86" t="s">
        <v>667</v>
      </c>
      <c r="Z100" s="69" t="s">
        <v>57</v>
      </c>
    </row>
    <row r="101" s="57" customFormat="1" ht="77" customHeight="1" spans="1:26">
      <c r="A101" s="69">
        <v>25</v>
      </c>
      <c r="B101" s="69" t="s">
        <v>369</v>
      </c>
      <c r="C101" s="69" t="s">
        <v>370</v>
      </c>
      <c r="D101" s="69" t="s">
        <v>246</v>
      </c>
      <c r="E101" s="69" t="s">
        <v>247</v>
      </c>
      <c r="F101" s="69" t="s">
        <v>43</v>
      </c>
      <c r="G101" s="87" t="s">
        <v>371</v>
      </c>
      <c r="H101" s="71" t="s">
        <v>694</v>
      </c>
      <c r="I101" s="69" t="s">
        <v>332</v>
      </c>
      <c r="J101" s="69">
        <v>200</v>
      </c>
      <c r="K101" s="69">
        <v>325</v>
      </c>
      <c r="L101" s="69">
        <v>325</v>
      </c>
      <c r="M101" s="69">
        <v>325</v>
      </c>
      <c r="N101" s="69"/>
      <c r="O101" s="84"/>
      <c r="P101" s="69"/>
      <c r="Q101" s="69"/>
      <c r="R101" s="69"/>
      <c r="S101" s="69"/>
      <c r="T101" s="69"/>
      <c r="U101" s="84"/>
      <c r="V101" s="69" t="s">
        <v>47</v>
      </c>
      <c r="W101" s="86" t="s">
        <v>48</v>
      </c>
      <c r="X101" s="69" t="s">
        <v>251</v>
      </c>
      <c r="Y101" s="86" t="s">
        <v>667</v>
      </c>
      <c r="Z101" s="69" t="s">
        <v>57</v>
      </c>
    </row>
    <row r="102" s="55" customFormat="1" ht="88" customHeight="1" spans="1:26">
      <c r="A102" s="69">
        <v>26</v>
      </c>
      <c r="B102" s="69" t="s">
        <v>398</v>
      </c>
      <c r="C102" s="69" t="s">
        <v>399</v>
      </c>
      <c r="D102" s="69" t="s">
        <v>246</v>
      </c>
      <c r="E102" s="69" t="s">
        <v>247</v>
      </c>
      <c r="F102" s="69" t="s">
        <v>43</v>
      </c>
      <c r="G102" s="78" t="s">
        <v>400</v>
      </c>
      <c r="H102" s="71" t="s">
        <v>695</v>
      </c>
      <c r="I102" s="69" t="s">
        <v>332</v>
      </c>
      <c r="J102" s="86">
        <v>120</v>
      </c>
      <c r="K102" s="69">
        <v>360</v>
      </c>
      <c r="L102" s="69">
        <v>360</v>
      </c>
      <c r="M102" s="69">
        <v>360</v>
      </c>
      <c r="N102" s="69"/>
      <c r="O102" s="84"/>
      <c r="P102" s="69"/>
      <c r="Q102" s="69"/>
      <c r="R102" s="69"/>
      <c r="S102" s="69"/>
      <c r="T102" s="69"/>
      <c r="U102" s="84"/>
      <c r="V102" s="69" t="s">
        <v>152</v>
      </c>
      <c r="W102" s="69" t="s">
        <v>153</v>
      </c>
      <c r="X102" s="69" t="s">
        <v>251</v>
      </c>
      <c r="Y102" s="69" t="s">
        <v>667</v>
      </c>
      <c r="Z102" s="69" t="s">
        <v>57</v>
      </c>
    </row>
    <row r="103" s="55" customFormat="1" ht="88" customHeight="1" spans="1:26">
      <c r="A103" s="69">
        <v>27</v>
      </c>
      <c r="B103" s="69" t="s">
        <v>696</v>
      </c>
      <c r="C103" s="69" t="s">
        <v>697</v>
      </c>
      <c r="D103" s="69" t="s">
        <v>698</v>
      </c>
      <c r="E103" s="69" t="s">
        <v>468</v>
      </c>
      <c r="F103" s="69" t="s">
        <v>43</v>
      </c>
      <c r="G103" s="78" t="s">
        <v>699</v>
      </c>
      <c r="H103" s="71" t="s">
        <v>470</v>
      </c>
      <c r="I103" s="69" t="s">
        <v>250</v>
      </c>
      <c r="J103" s="86">
        <v>16800</v>
      </c>
      <c r="K103" s="69">
        <f t="shared" ref="K103:K115" si="16">SUM(L103,S103,T103,U103)</f>
        <v>260</v>
      </c>
      <c r="L103" s="69">
        <f t="shared" ref="L103:L115" si="17">SUM(M103:R103)</f>
        <v>260</v>
      </c>
      <c r="M103" s="69"/>
      <c r="N103" s="69">
        <v>260</v>
      </c>
      <c r="O103" s="84"/>
      <c r="P103" s="69"/>
      <c r="Q103" s="69"/>
      <c r="R103" s="69"/>
      <c r="S103" s="69"/>
      <c r="T103" s="69"/>
      <c r="U103" s="84"/>
      <c r="V103" s="78" t="s">
        <v>699</v>
      </c>
      <c r="W103" s="69" t="s">
        <v>471</v>
      </c>
      <c r="X103" s="69" t="s">
        <v>264</v>
      </c>
      <c r="Y103" s="69" t="s">
        <v>265</v>
      </c>
      <c r="Z103" s="69"/>
    </row>
    <row r="104" s="55" customFormat="1" ht="88" customHeight="1" spans="1:26">
      <c r="A104" s="69">
        <v>28</v>
      </c>
      <c r="B104" s="69" t="s">
        <v>536</v>
      </c>
      <c r="C104" s="69" t="s">
        <v>700</v>
      </c>
      <c r="D104" s="69" t="s">
        <v>698</v>
      </c>
      <c r="E104" s="69" t="s">
        <v>468</v>
      </c>
      <c r="F104" s="69" t="s">
        <v>43</v>
      </c>
      <c r="G104" s="78" t="s">
        <v>136</v>
      </c>
      <c r="H104" s="71" t="s">
        <v>474</v>
      </c>
      <c r="I104" s="69" t="s">
        <v>250</v>
      </c>
      <c r="J104" s="86">
        <v>20000</v>
      </c>
      <c r="K104" s="69">
        <f t="shared" si="16"/>
        <v>390</v>
      </c>
      <c r="L104" s="69">
        <f t="shared" si="17"/>
        <v>390</v>
      </c>
      <c r="M104" s="69"/>
      <c r="N104" s="69">
        <v>390</v>
      </c>
      <c r="O104" s="84"/>
      <c r="P104" s="69"/>
      <c r="Q104" s="69"/>
      <c r="R104" s="69"/>
      <c r="S104" s="69"/>
      <c r="T104" s="69"/>
      <c r="U104" s="84"/>
      <c r="V104" s="78" t="s">
        <v>136</v>
      </c>
      <c r="W104" s="69" t="s">
        <v>137</v>
      </c>
      <c r="X104" s="69" t="s">
        <v>264</v>
      </c>
      <c r="Y104" s="69" t="s">
        <v>265</v>
      </c>
      <c r="Z104" s="69"/>
    </row>
    <row r="105" s="55" customFormat="1" ht="88" customHeight="1" spans="1:26">
      <c r="A105" s="69">
        <v>29</v>
      </c>
      <c r="B105" s="69" t="s">
        <v>539</v>
      </c>
      <c r="C105" s="69" t="s">
        <v>476</v>
      </c>
      <c r="D105" s="69" t="s">
        <v>698</v>
      </c>
      <c r="E105" s="69" t="s">
        <v>468</v>
      </c>
      <c r="F105" s="69" t="s">
        <v>43</v>
      </c>
      <c r="G105" s="78" t="s">
        <v>701</v>
      </c>
      <c r="H105" s="74" t="s">
        <v>702</v>
      </c>
      <c r="I105" s="69" t="s">
        <v>250</v>
      </c>
      <c r="J105" s="86">
        <v>20000</v>
      </c>
      <c r="K105" s="69">
        <f t="shared" si="16"/>
        <v>152</v>
      </c>
      <c r="L105" s="69">
        <f t="shared" si="17"/>
        <v>152</v>
      </c>
      <c r="M105" s="69"/>
      <c r="N105" s="69">
        <v>152</v>
      </c>
      <c r="O105" s="84"/>
      <c r="P105" s="69"/>
      <c r="Q105" s="69"/>
      <c r="R105" s="69"/>
      <c r="S105" s="69"/>
      <c r="T105" s="69"/>
      <c r="U105" s="84"/>
      <c r="V105" s="78" t="s">
        <v>47</v>
      </c>
      <c r="W105" s="69" t="s">
        <v>48</v>
      </c>
      <c r="X105" s="69" t="s">
        <v>264</v>
      </c>
      <c r="Y105" s="69" t="s">
        <v>265</v>
      </c>
      <c r="Z105" s="69"/>
    </row>
    <row r="106" s="55" customFormat="1" ht="88" customHeight="1" spans="1:26">
      <c r="A106" s="69">
        <v>30</v>
      </c>
      <c r="B106" s="69" t="s">
        <v>703</v>
      </c>
      <c r="C106" s="69" t="s">
        <v>704</v>
      </c>
      <c r="D106" s="69" t="s">
        <v>698</v>
      </c>
      <c r="E106" s="69" t="s">
        <v>468</v>
      </c>
      <c r="F106" s="69" t="s">
        <v>43</v>
      </c>
      <c r="G106" s="78" t="s">
        <v>152</v>
      </c>
      <c r="H106" s="71" t="s">
        <v>705</v>
      </c>
      <c r="I106" s="69" t="s">
        <v>85</v>
      </c>
      <c r="J106" s="86">
        <v>3</v>
      </c>
      <c r="K106" s="69">
        <f t="shared" si="16"/>
        <v>389</v>
      </c>
      <c r="L106" s="69">
        <f t="shared" si="17"/>
        <v>389</v>
      </c>
      <c r="M106" s="69"/>
      <c r="N106" s="69">
        <v>389</v>
      </c>
      <c r="O106" s="84"/>
      <c r="P106" s="69"/>
      <c r="Q106" s="69"/>
      <c r="R106" s="69"/>
      <c r="S106" s="69"/>
      <c r="T106" s="69"/>
      <c r="U106" s="84"/>
      <c r="V106" s="78" t="s">
        <v>152</v>
      </c>
      <c r="W106" s="69" t="s">
        <v>153</v>
      </c>
      <c r="X106" s="69" t="s">
        <v>264</v>
      </c>
      <c r="Y106" s="69" t="s">
        <v>265</v>
      </c>
      <c r="Z106" s="69"/>
    </row>
    <row r="107" s="55" customFormat="1" ht="88" customHeight="1" spans="1:26">
      <c r="A107" s="69">
        <v>31</v>
      </c>
      <c r="B107" s="69" t="s">
        <v>706</v>
      </c>
      <c r="C107" s="69" t="s">
        <v>707</v>
      </c>
      <c r="D107" s="69" t="s">
        <v>698</v>
      </c>
      <c r="E107" s="69" t="s">
        <v>468</v>
      </c>
      <c r="F107" s="69" t="s">
        <v>43</v>
      </c>
      <c r="G107" s="78" t="s">
        <v>708</v>
      </c>
      <c r="H107" s="71" t="s">
        <v>709</v>
      </c>
      <c r="I107" s="69" t="s">
        <v>85</v>
      </c>
      <c r="J107" s="86">
        <v>6</v>
      </c>
      <c r="K107" s="69">
        <f t="shared" si="16"/>
        <v>350</v>
      </c>
      <c r="L107" s="69">
        <f t="shared" si="17"/>
        <v>350</v>
      </c>
      <c r="M107" s="69"/>
      <c r="N107" s="69">
        <v>350</v>
      </c>
      <c r="O107" s="84"/>
      <c r="P107" s="69"/>
      <c r="Q107" s="69"/>
      <c r="R107" s="69"/>
      <c r="S107" s="69"/>
      <c r="T107" s="69"/>
      <c r="U107" s="84"/>
      <c r="V107" s="78" t="s">
        <v>708</v>
      </c>
      <c r="W107" s="69" t="s">
        <v>710</v>
      </c>
      <c r="X107" s="69" t="s">
        <v>264</v>
      </c>
      <c r="Y107" s="69" t="s">
        <v>265</v>
      </c>
      <c r="Z107" s="69"/>
    </row>
    <row r="108" s="55" customFormat="1" ht="88" customHeight="1" spans="1:26">
      <c r="A108" s="69">
        <v>32</v>
      </c>
      <c r="B108" s="69" t="s">
        <v>711</v>
      </c>
      <c r="C108" s="69" t="s">
        <v>712</v>
      </c>
      <c r="D108" s="69" t="s">
        <v>698</v>
      </c>
      <c r="E108" s="69" t="s">
        <v>468</v>
      </c>
      <c r="F108" s="69" t="s">
        <v>43</v>
      </c>
      <c r="G108" s="78" t="s">
        <v>83</v>
      </c>
      <c r="H108" s="71" t="s">
        <v>713</v>
      </c>
      <c r="I108" s="69" t="s">
        <v>250</v>
      </c>
      <c r="J108" s="86">
        <v>30000</v>
      </c>
      <c r="K108" s="69">
        <f t="shared" si="16"/>
        <v>390</v>
      </c>
      <c r="L108" s="69">
        <f t="shared" si="17"/>
        <v>390</v>
      </c>
      <c r="M108" s="69"/>
      <c r="N108" s="69">
        <v>390</v>
      </c>
      <c r="O108" s="84"/>
      <c r="P108" s="69"/>
      <c r="Q108" s="69"/>
      <c r="R108" s="69"/>
      <c r="S108" s="69"/>
      <c r="T108" s="69"/>
      <c r="U108" s="84"/>
      <c r="V108" s="78" t="s">
        <v>83</v>
      </c>
      <c r="W108" s="69" t="s">
        <v>86</v>
      </c>
      <c r="X108" s="69" t="s">
        <v>264</v>
      </c>
      <c r="Y108" s="69" t="s">
        <v>265</v>
      </c>
      <c r="Z108" s="69"/>
    </row>
    <row r="109" s="55" customFormat="1" ht="88" customHeight="1" spans="1:26">
      <c r="A109" s="69">
        <v>33</v>
      </c>
      <c r="B109" s="69" t="s">
        <v>714</v>
      </c>
      <c r="C109" s="69" t="s">
        <v>715</v>
      </c>
      <c r="D109" s="69" t="s">
        <v>698</v>
      </c>
      <c r="E109" s="69" t="s">
        <v>468</v>
      </c>
      <c r="F109" s="69" t="s">
        <v>43</v>
      </c>
      <c r="G109" s="78" t="s">
        <v>104</v>
      </c>
      <c r="H109" s="71" t="s">
        <v>716</v>
      </c>
      <c r="I109" s="69" t="s">
        <v>85</v>
      </c>
      <c r="J109" s="86">
        <v>5.5</v>
      </c>
      <c r="K109" s="69">
        <f t="shared" si="16"/>
        <v>400</v>
      </c>
      <c r="L109" s="69">
        <f t="shared" si="17"/>
        <v>400</v>
      </c>
      <c r="M109" s="69"/>
      <c r="N109" s="69">
        <v>400</v>
      </c>
      <c r="O109" s="84"/>
      <c r="P109" s="69"/>
      <c r="Q109" s="69"/>
      <c r="R109" s="69"/>
      <c r="S109" s="69"/>
      <c r="T109" s="69"/>
      <c r="U109" s="84"/>
      <c r="V109" s="78" t="s">
        <v>104</v>
      </c>
      <c r="W109" s="69" t="s">
        <v>105</v>
      </c>
      <c r="X109" s="69" t="s">
        <v>264</v>
      </c>
      <c r="Y109" s="69" t="s">
        <v>265</v>
      </c>
      <c r="Z109" s="69"/>
    </row>
    <row r="110" s="55" customFormat="1" ht="88" customHeight="1" spans="1:26">
      <c r="A110" s="69">
        <v>34</v>
      </c>
      <c r="B110" s="69" t="s">
        <v>717</v>
      </c>
      <c r="C110" s="69" t="s">
        <v>718</v>
      </c>
      <c r="D110" s="69" t="s">
        <v>698</v>
      </c>
      <c r="E110" s="69" t="s">
        <v>468</v>
      </c>
      <c r="F110" s="69" t="s">
        <v>43</v>
      </c>
      <c r="G110" s="78" t="s">
        <v>129</v>
      </c>
      <c r="H110" s="71" t="s">
        <v>719</v>
      </c>
      <c r="I110" s="69" t="s">
        <v>250</v>
      </c>
      <c r="J110" s="86">
        <v>26950</v>
      </c>
      <c r="K110" s="69">
        <f t="shared" si="16"/>
        <v>390</v>
      </c>
      <c r="L110" s="69">
        <f t="shared" si="17"/>
        <v>390</v>
      </c>
      <c r="M110" s="69"/>
      <c r="N110" s="69">
        <v>390</v>
      </c>
      <c r="O110" s="84"/>
      <c r="P110" s="69"/>
      <c r="Q110" s="69"/>
      <c r="R110" s="69"/>
      <c r="S110" s="69"/>
      <c r="T110" s="69"/>
      <c r="U110" s="84"/>
      <c r="V110" s="78" t="s">
        <v>129</v>
      </c>
      <c r="W110" s="69" t="s">
        <v>130</v>
      </c>
      <c r="X110" s="69" t="s">
        <v>264</v>
      </c>
      <c r="Y110" s="69" t="s">
        <v>265</v>
      </c>
      <c r="Z110" s="69"/>
    </row>
    <row r="111" s="55" customFormat="1" ht="88" customHeight="1" spans="1:26">
      <c r="A111" s="69">
        <v>35</v>
      </c>
      <c r="B111" s="69" t="s">
        <v>720</v>
      </c>
      <c r="C111" s="69" t="s">
        <v>721</v>
      </c>
      <c r="D111" s="69" t="s">
        <v>698</v>
      </c>
      <c r="E111" s="69" t="s">
        <v>468</v>
      </c>
      <c r="F111" s="69" t="s">
        <v>43</v>
      </c>
      <c r="G111" s="78" t="s">
        <v>119</v>
      </c>
      <c r="H111" s="74" t="s">
        <v>722</v>
      </c>
      <c r="I111" s="69" t="s">
        <v>85</v>
      </c>
      <c r="J111" s="86">
        <v>5</v>
      </c>
      <c r="K111" s="69">
        <f t="shared" si="16"/>
        <v>390</v>
      </c>
      <c r="L111" s="69">
        <f t="shared" si="17"/>
        <v>390</v>
      </c>
      <c r="M111" s="69"/>
      <c r="N111" s="69">
        <v>390</v>
      </c>
      <c r="O111" s="84"/>
      <c r="P111" s="69"/>
      <c r="Q111" s="69"/>
      <c r="R111" s="69"/>
      <c r="S111" s="69"/>
      <c r="T111" s="69"/>
      <c r="U111" s="84"/>
      <c r="V111" s="78" t="s">
        <v>119</v>
      </c>
      <c r="W111" s="69" t="s">
        <v>120</v>
      </c>
      <c r="X111" s="69" t="s">
        <v>264</v>
      </c>
      <c r="Y111" s="69" t="s">
        <v>265</v>
      </c>
      <c r="Z111" s="69"/>
    </row>
    <row r="112" s="55" customFormat="1" ht="88" customHeight="1" spans="1:26">
      <c r="A112" s="69">
        <v>36</v>
      </c>
      <c r="B112" s="69" t="s">
        <v>723</v>
      </c>
      <c r="C112" s="69" t="s">
        <v>497</v>
      </c>
      <c r="D112" s="69" t="s">
        <v>698</v>
      </c>
      <c r="E112" s="69" t="s">
        <v>468</v>
      </c>
      <c r="F112" s="69" t="s">
        <v>43</v>
      </c>
      <c r="G112" s="78" t="s">
        <v>55</v>
      </c>
      <c r="H112" s="71" t="s">
        <v>724</v>
      </c>
      <c r="I112" s="69" t="s">
        <v>85</v>
      </c>
      <c r="J112" s="86">
        <v>6</v>
      </c>
      <c r="K112" s="69">
        <f t="shared" si="16"/>
        <v>390</v>
      </c>
      <c r="L112" s="69">
        <f t="shared" si="17"/>
        <v>390</v>
      </c>
      <c r="M112" s="69"/>
      <c r="N112" s="69">
        <v>390</v>
      </c>
      <c r="O112" s="84"/>
      <c r="P112" s="69"/>
      <c r="Q112" s="69"/>
      <c r="R112" s="69"/>
      <c r="S112" s="69"/>
      <c r="T112" s="69"/>
      <c r="U112" s="84"/>
      <c r="V112" s="78" t="s">
        <v>55</v>
      </c>
      <c r="W112" s="69" t="s">
        <v>56</v>
      </c>
      <c r="X112" s="69" t="s">
        <v>264</v>
      </c>
      <c r="Y112" s="69" t="s">
        <v>265</v>
      </c>
      <c r="Z112" s="69"/>
    </row>
    <row r="113" s="55" customFormat="1" ht="88" customHeight="1" spans="1:26">
      <c r="A113" s="69">
        <v>37</v>
      </c>
      <c r="B113" s="69" t="s">
        <v>725</v>
      </c>
      <c r="C113" s="69" t="s">
        <v>726</v>
      </c>
      <c r="D113" s="69" t="s">
        <v>698</v>
      </c>
      <c r="E113" s="69" t="s">
        <v>468</v>
      </c>
      <c r="F113" s="69" t="s">
        <v>43</v>
      </c>
      <c r="G113" s="78" t="s">
        <v>76</v>
      </c>
      <c r="H113" s="71" t="s">
        <v>727</v>
      </c>
      <c r="I113" s="69" t="s">
        <v>85</v>
      </c>
      <c r="J113" s="86">
        <v>5</v>
      </c>
      <c r="K113" s="69">
        <f t="shared" si="16"/>
        <v>390</v>
      </c>
      <c r="L113" s="69">
        <f t="shared" si="17"/>
        <v>390</v>
      </c>
      <c r="M113" s="69"/>
      <c r="N113" s="69">
        <v>390</v>
      </c>
      <c r="O113" s="84"/>
      <c r="P113" s="69"/>
      <c r="Q113" s="69"/>
      <c r="R113" s="69"/>
      <c r="S113" s="69"/>
      <c r="T113" s="69"/>
      <c r="U113" s="84"/>
      <c r="V113" s="78" t="s">
        <v>76</v>
      </c>
      <c r="W113" s="69" t="s">
        <v>77</v>
      </c>
      <c r="X113" s="69" t="s">
        <v>264</v>
      </c>
      <c r="Y113" s="69" t="s">
        <v>265</v>
      </c>
      <c r="Z113" s="69"/>
    </row>
    <row r="114" s="55" customFormat="1" ht="88" customHeight="1" spans="1:26">
      <c r="A114" s="69">
        <v>38</v>
      </c>
      <c r="B114" s="69" t="s">
        <v>728</v>
      </c>
      <c r="C114" s="69" t="s">
        <v>729</v>
      </c>
      <c r="D114" s="69" t="s">
        <v>698</v>
      </c>
      <c r="E114" s="69" t="s">
        <v>468</v>
      </c>
      <c r="F114" s="69" t="s">
        <v>43</v>
      </c>
      <c r="G114" s="78" t="s">
        <v>165</v>
      </c>
      <c r="H114" s="71" t="s">
        <v>730</v>
      </c>
      <c r="I114" s="69" t="s">
        <v>85</v>
      </c>
      <c r="J114" s="86">
        <v>2</v>
      </c>
      <c r="K114" s="69">
        <f t="shared" si="16"/>
        <v>150</v>
      </c>
      <c r="L114" s="69">
        <f t="shared" si="17"/>
        <v>150</v>
      </c>
      <c r="M114" s="69"/>
      <c r="N114" s="69">
        <v>150</v>
      </c>
      <c r="O114" s="84"/>
      <c r="P114" s="69"/>
      <c r="Q114" s="69"/>
      <c r="R114" s="69"/>
      <c r="S114" s="69"/>
      <c r="T114" s="69"/>
      <c r="U114" s="84"/>
      <c r="V114" s="78" t="s">
        <v>165</v>
      </c>
      <c r="W114" s="69" t="s">
        <v>166</v>
      </c>
      <c r="X114" s="69" t="s">
        <v>264</v>
      </c>
      <c r="Y114" s="69" t="s">
        <v>265</v>
      </c>
      <c r="Z114" s="69"/>
    </row>
    <row r="115" s="55" customFormat="1" ht="88" customHeight="1" spans="1:26">
      <c r="A115" s="69">
        <v>39</v>
      </c>
      <c r="B115" s="69" t="s">
        <v>731</v>
      </c>
      <c r="C115" s="69" t="s">
        <v>732</v>
      </c>
      <c r="D115" s="69" t="s">
        <v>698</v>
      </c>
      <c r="E115" s="69" t="s">
        <v>468</v>
      </c>
      <c r="F115" s="69" t="s">
        <v>43</v>
      </c>
      <c r="G115" s="78" t="s">
        <v>66</v>
      </c>
      <c r="H115" s="71" t="s">
        <v>733</v>
      </c>
      <c r="I115" s="69" t="s">
        <v>85</v>
      </c>
      <c r="J115" s="86">
        <v>6</v>
      </c>
      <c r="K115" s="69">
        <f t="shared" si="16"/>
        <v>390</v>
      </c>
      <c r="L115" s="69">
        <f t="shared" si="17"/>
        <v>390</v>
      </c>
      <c r="M115" s="69"/>
      <c r="N115" s="69">
        <v>390</v>
      </c>
      <c r="O115" s="84"/>
      <c r="P115" s="69"/>
      <c r="Q115" s="69"/>
      <c r="R115" s="69"/>
      <c r="S115" s="69"/>
      <c r="T115" s="69"/>
      <c r="U115" s="84"/>
      <c r="V115" s="78" t="s">
        <v>66</v>
      </c>
      <c r="W115" s="69" t="s">
        <v>67</v>
      </c>
      <c r="X115" s="69" t="s">
        <v>264</v>
      </c>
      <c r="Y115" s="69" t="s">
        <v>265</v>
      </c>
      <c r="Z115" s="69"/>
    </row>
    <row r="116" s="55" customFormat="1" ht="58" customHeight="1" spans="1:26">
      <c r="A116" s="65" t="s">
        <v>734</v>
      </c>
      <c r="B116" s="67" t="s">
        <v>735</v>
      </c>
      <c r="C116" s="68"/>
      <c r="D116" s="65">
        <v>1</v>
      </c>
      <c r="E116" s="65"/>
      <c r="F116" s="65"/>
      <c r="G116" s="65"/>
      <c r="H116" s="66"/>
      <c r="I116" s="81">
        <f>K116/K6</f>
        <v>0.000964623116203651</v>
      </c>
      <c r="J116" s="80"/>
      <c r="K116" s="97">
        <f>SUM(K117)</f>
        <v>69.5</v>
      </c>
      <c r="L116" s="97">
        <f t="shared" ref="L116:U116" si="18">SUM(L117)</f>
        <v>69.5</v>
      </c>
      <c r="M116" s="97">
        <f t="shared" si="18"/>
        <v>0</v>
      </c>
      <c r="N116" s="97">
        <f t="shared" si="18"/>
        <v>0</v>
      </c>
      <c r="O116" s="97">
        <f t="shared" si="18"/>
        <v>69.5</v>
      </c>
      <c r="P116" s="97">
        <f t="shared" si="18"/>
        <v>0</v>
      </c>
      <c r="Q116" s="97">
        <f t="shared" si="18"/>
        <v>0</v>
      </c>
      <c r="R116" s="97">
        <f t="shared" si="18"/>
        <v>0</v>
      </c>
      <c r="S116" s="97">
        <f t="shared" si="18"/>
        <v>0</v>
      </c>
      <c r="T116" s="97">
        <f t="shared" si="18"/>
        <v>0</v>
      </c>
      <c r="U116" s="97">
        <f t="shared" si="18"/>
        <v>0</v>
      </c>
      <c r="V116" s="65"/>
      <c r="W116" s="65"/>
      <c r="X116" s="65"/>
      <c r="Y116" s="65"/>
      <c r="Z116" s="65"/>
    </row>
    <row r="117" s="55" customFormat="1" ht="88" customHeight="1" spans="1:26">
      <c r="A117" s="69">
        <v>1</v>
      </c>
      <c r="B117" s="69" t="s">
        <v>736</v>
      </c>
      <c r="C117" s="69" t="s">
        <v>737</v>
      </c>
      <c r="D117" s="69" t="s">
        <v>302</v>
      </c>
      <c r="E117" s="69" t="s">
        <v>738</v>
      </c>
      <c r="F117" s="69" t="s">
        <v>43</v>
      </c>
      <c r="G117" s="78" t="s">
        <v>303</v>
      </c>
      <c r="H117" s="71" t="s">
        <v>739</v>
      </c>
      <c r="I117" s="69" t="s">
        <v>332</v>
      </c>
      <c r="J117" s="86">
        <v>9931</v>
      </c>
      <c r="K117" s="69">
        <f>SUM(L117,S117,T117,U117)</f>
        <v>69.5</v>
      </c>
      <c r="L117" s="69">
        <f>SUM(M117:R117)</f>
        <v>69.5</v>
      </c>
      <c r="M117" s="69"/>
      <c r="N117" s="69"/>
      <c r="O117" s="84">
        <v>69.5</v>
      </c>
      <c r="P117" s="69"/>
      <c r="Q117" s="69"/>
      <c r="R117" s="69"/>
      <c r="S117" s="69"/>
      <c r="T117" s="69"/>
      <c r="U117" s="84"/>
      <c r="V117" s="69" t="s">
        <v>740</v>
      </c>
      <c r="W117" s="69" t="s">
        <v>741</v>
      </c>
      <c r="X117" s="69" t="s">
        <v>740</v>
      </c>
      <c r="Y117" s="69" t="s">
        <v>741</v>
      </c>
      <c r="Z117" s="69"/>
    </row>
  </sheetData>
  <autoFilter ref="A6:Z117">
    <extLst/>
  </autoFilter>
  <mergeCells count="35">
    <mergeCell ref="A1:Z1"/>
    <mergeCell ref="A2:G2"/>
    <mergeCell ref="U2:Z2"/>
    <mergeCell ref="K3:U3"/>
    <mergeCell ref="L4:R4"/>
    <mergeCell ref="B7:C7"/>
    <mergeCell ref="B8:C8"/>
    <mergeCell ref="B25:C25"/>
    <mergeCell ref="B45:C45"/>
    <mergeCell ref="B61:C61"/>
    <mergeCell ref="B67:C67"/>
    <mergeCell ref="B70:C70"/>
    <mergeCell ref="B72:C72"/>
    <mergeCell ref="B74:C74"/>
    <mergeCell ref="B76:C76"/>
    <mergeCell ref="B116:C11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s>
  <dataValidations count="1">
    <dataValidation type="list" allowBlank="1" showErrorMessage="1" sqref="E73 E9:E24 E103:E115"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590277777777778" right="0.590277777777778" top="0.590277777777778" bottom="0.590277777777778" header="0.298611111111111" footer="0.393055555555556"/>
  <pageSetup paperSize="8" scale="5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70" zoomScaleNormal="70" workbookViewId="0">
      <pane xSplit="3" ySplit="5" topLeftCell="D6" activePane="bottomRight" state="frozen"/>
      <selection/>
      <selection pane="topRight"/>
      <selection pane="bottomLeft"/>
      <selection pane="bottomRight" activeCell="L6" sqref="L6"/>
    </sheetView>
  </sheetViews>
  <sheetFormatPr defaultColWidth="7" defaultRowHeight="14.25"/>
  <cols>
    <col min="1" max="1" width="5.85833333333333" style="19" customWidth="1"/>
    <col min="2" max="2" width="13.3666666666667" style="19" customWidth="1"/>
    <col min="3" max="3" width="39.0916666666667" style="24" customWidth="1"/>
    <col min="4" max="4" width="9.25833333333333" style="24" customWidth="1"/>
    <col min="5" max="5" width="11.375" style="24" customWidth="1"/>
    <col min="6" max="6" width="6.41666666666667" style="19" customWidth="1"/>
    <col min="7" max="7" width="26.5166666666667" style="24" customWidth="1"/>
    <col min="8" max="8" width="62.025" style="25" customWidth="1"/>
    <col min="9" max="9" width="11.375" style="19" customWidth="1"/>
    <col min="10" max="10" width="12.725" style="26" customWidth="1"/>
    <col min="11" max="11" width="19.5416666666667" style="26" customWidth="1"/>
    <col min="12" max="15" width="16.0666666666667" style="19" customWidth="1"/>
    <col min="16" max="17" width="8.23333333333333" style="19" customWidth="1"/>
    <col min="18" max="18" width="12.2666666666667" style="19" customWidth="1"/>
    <col min="19" max="20" width="7.05" style="19" customWidth="1"/>
    <col min="21" max="23" width="6.90833333333333" style="19" hidden="1" customWidth="1"/>
    <col min="24" max="24" width="27.6416666666667" style="19" customWidth="1"/>
    <col min="25" max="25" width="27.0583333333333" style="19" customWidth="1"/>
    <col min="26" max="26" width="10.625" style="24" customWidth="1"/>
    <col min="27" max="27" width="11.0666666666667" style="24" customWidth="1"/>
    <col min="28" max="28" width="8.625" style="24" customWidth="1"/>
    <col min="29" max="16384" width="7" style="27"/>
  </cols>
  <sheetData>
    <row r="1" s="19" customFormat="1" ht="65" customHeight="1" spans="1:28">
      <c r="A1" s="28" t="s">
        <v>742</v>
      </c>
      <c r="B1" s="28"/>
      <c r="C1" s="28"/>
      <c r="D1" s="28"/>
      <c r="E1" s="28"/>
      <c r="F1" s="28"/>
      <c r="G1" s="28"/>
      <c r="H1" s="29"/>
      <c r="I1" s="28"/>
      <c r="J1" s="28"/>
      <c r="K1" s="28"/>
      <c r="L1" s="28"/>
      <c r="M1" s="28"/>
      <c r="N1" s="28"/>
      <c r="O1" s="28"/>
      <c r="P1" s="28"/>
      <c r="Q1" s="28"/>
      <c r="R1" s="28"/>
      <c r="S1" s="28"/>
      <c r="T1" s="28"/>
      <c r="U1" s="28"/>
      <c r="V1" s="28"/>
      <c r="W1" s="28"/>
      <c r="X1" s="28"/>
      <c r="Y1" s="28"/>
      <c r="Z1" s="28"/>
      <c r="AA1" s="28"/>
      <c r="AB1" s="28"/>
    </row>
    <row r="2" s="20" customFormat="1" ht="35" customHeight="1" spans="1:28">
      <c r="A2" s="30" t="s">
        <v>743</v>
      </c>
      <c r="B2" s="30"/>
      <c r="C2" s="30"/>
      <c r="D2" s="30"/>
      <c r="E2" s="30"/>
      <c r="F2" s="30"/>
      <c r="G2" s="30"/>
      <c r="H2" s="31"/>
      <c r="I2" s="41"/>
      <c r="J2" s="42"/>
      <c r="K2" s="42"/>
      <c r="L2" s="41"/>
      <c r="M2" s="41"/>
      <c r="N2" s="41"/>
      <c r="O2" s="41"/>
      <c r="P2" s="43"/>
      <c r="Q2" s="52"/>
      <c r="R2" s="41"/>
      <c r="S2" s="41"/>
      <c r="T2" s="41"/>
      <c r="U2" s="41"/>
      <c r="V2" s="41"/>
      <c r="W2" s="53" t="s">
        <v>744</v>
      </c>
      <c r="X2" s="41"/>
      <c r="Y2" s="53"/>
      <c r="Z2" s="41"/>
      <c r="AA2" s="53"/>
      <c r="AB2" s="53"/>
    </row>
    <row r="3" s="21" customFormat="1" ht="31" customHeight="1" spans="1:28">
      <c r="A3" s="32" t="s">
        <v>3</v>
      </c>
      <c r="B3" s="32" t="s">
        <v>4</v>
      </c>
      <c r="C3" s="32" t="s">
        <v>5</v>
      </c>
      <c r="D3" s="32" t="s">
        <v>6</v>
      </c>
      <c r="E3" s="32" t="s">
        <v>7</v>
      </c>
      <c r="F3" s="32" t="s">
        <v>8</v>
      </c>
      <c r="G3" s="32" t="s">
        <v>9</v>
      </c>
      <c r="H3" s="32" t="s">
        <v>10</v>
      </c>
      <c r="I3" s="32" t="s">
        <v>11</v>
      </c>
      <c r="J3" s="44" t="s">
        <v>12</v>
      </c>
      <c r="K3" s="45" t="s">
        <v>745</v>
      </c>
      <c r="L3" s="32" t="s">
        <v>746</v>
      </c>
      <c r="M3" s="32"/>
      <c r="N3" s="32"/>
      <c r="O3" s="32"/>
      <c r="P3" s="32"/>
      <c r="Q3" s="32"/>
      <c r="R3" s="32"/>
      <c r="S3" s="32"/>
      <c r="T3" s="32"/>
      <c r="U3" s="32"/>
      <c r="V3" s="32"/>
      <c r="W3" s="32"/>
      <c r="X3" s="32" t="s">
        <v>18</v>
      </c>
      <c r="Y3" s="32" t="s">
        <v>19</v>
      </c>
      <c r="Z3" s="32" t="s">
        <v>20</v>
      </c>
      <c r="AA3" s="32" t="s">
        <v>21</v>
      </c>
      <c r="AB3" s="32" t="s">
        <v>22</v>
      </c>
    </row>
    <row r="4" s="21" customFormat="1" ht="21" customHeight="1" spans="1:28">
      <c r="A4" s="32"/>
      <c r="B4" s="32"/>
      <c r="C4" s="32"/>
      <c r="D4" s="32"/>
      <c r="E4" s="32"/>
      <c r="F4" s="32"/>
      <c r="G4" s="32"/>
      <c r="H4" s="32"/>
      <c r="I4" s="32"/>
      <c r="J4" s="44"/>
      <c r="K4" s="46"/>
      <c r="L4" s="32" t="s">
        <v>23</v>
      </c>
      <c r="M4" s="32" t="s">
        <v>24</v>
      </c>
      <c r="N4" s="32"/>
      <c r="O4" s="32"/>
      <c r="P4" s="32"/>
      <c r="Q4" s="32"/>
      <c r="R4" s="32"/>
      <c r="S4" s="32"/>
      <c r="T4" s="32"/>
      <c r="U4" s="32" t="s">
        <v>25</v>
      </c>
      <c r="V4" s="32" t="s">
        <v>26</v>
      </c>
      <c r="W4" s="32" t="s">
        <v>27</v>
      </c>
      <c r="X4" s="32"/>
      <c r="Y4" s="32"/>
      <c r="Z4" s="32"/>
      <c r="AA4" s="32"/>
      <c r="AB4" s="32"/>
    </row>
    <row r="5" s="21" customFormat="1" ht="98" customHeight="1" spans="1:28">
      <c r="A5" s="32"/>
      <c r="B5" s="32"/>
      <c r="C5" s="32"/>
      <c r="D5" s="32"/>
      <c r="E5" s="32"/>
      <c r="F5" s="32"/>
      <c r="G5" s="32"/>
      <c r="H5" s="32"/>
      <c r="I5" s="32"/>
      <c r="J5" s="44"/>
      <c r="K5" s="47"/>
      <c r="L5" s="32"/>
      <c r="M5" s="32" t="s">
        <v>28</v>
      </c>
      <c r="N5" s="32" t="s">
        <v>747</v>
      </c>
      <c r="O5" s="32" t="s">
        <v>748</v>
      </c>
      <c r="P5" s="32" t="s">
        <v>30</v>
      </c>
      <c r="Q5" s="32" t="s">
        <v>31</v>
      </c>
      <c r="R5" s="32" t="s">
        <v>32</v>
      </c>
      <c r="S5" s="32" t="s">
        <v>33</v>
      </c>
      <c r="T5" s="32" t="s">
        <v>34</v>
      </c>
      <c r="U5" s="32"/>
      <c r="V5" s="32"/>
      <c r="W5" s="32"/>
      <c r="X5" s="32"/>
      <c r="Y5" s="32"/>
      <c r="Z5" s="32"/>
      <c r="AA5" s="32"/>
      <c r="AB5" s="32"/>
    </row>
    <row r="6" s="22" customFormat="1" ht="31" customHeight="1" spans="1:28">
      <c r="A6" s="33" t="s">
        <v>23</v>
      </c>
      <c r="B6" s="34"/>
      <c r="C6" s="35"/>
      <c r="D6" s="36"/>
      <c r="E6" s="36"/>
      <c r="F6" s="36"/>
      <c r="G6" s="36"/>
      <c r="H6" s="37"/>
      <c r="I6" s="48"/>
      <c r="J6" s="49"/>
      <c r="K6" s="50">
        <f>SUM(K7:K19)</f>
        <v>4038.916</v>
      </c>
      <c r="L6" s="50">
        <f>SUM(L7:L19)</f>
        <v>3947.916</v>
      </c>
      <c r="M6" s="50">
        <f t="shared" ref="M6:W6" si="0">SUM(M7:M19)</f>
        <v>3947.916</v>
      </c>
      <c r="N6" s="50">
        <f t="shared" si="0"/>
        <v>3581.556573</v>
      </c>
      <c r="O6" s="50">
        <f t="shared" si="0"/>
        <v>328.995427</v>
      </c>
      <c r="P6" s="50">
        <f t="shared" si="0"/>
        <v>0</v>
      </c>
      <c r="Q6" s="50">
        <f t="shared" si="0"/>
        <v>0</v>
      </c>
      <c r="R6" s="50">
        <f t="shared" si="0"/>
        <v>37.364</v>
      </c>
      <c r="S6" s="50">
        <f t="shared" si="0"/>
        <v>0</v>
      </c>
      <c r="T6" s="50">
        <f t="shared" si="0"/>
        <v>0</v>
      </c>
      <c r="U6" s="50">
        <f t="shared" si="0"/>
        <v>0</v>
      </c>
      <c r="V6" s="50">
        <f t="shared" si="0"/>
        <v>0</v>
      </c>
      <c r="W6" s="50">
        <f t="shared" si="0"/>
        <v>0</v>
      </c>
      <c r="X6" s="36"/>
      <c r="Y6" s="36"/>
      <c r="Z6" s="36"/>
      <c r="AA6" s="36"/>
      <c r="AB6" s="36"/>
    </row>
    <row r="7" s="23" customFormat="1" ht="187" customHeight="1" spans="1:28">
      <c r="A7" s="38">
        <v>1</v>
      </c>
      <c r="B7" s="39" t="s">
        <v>749</v>
      </c>
      <c r="C7" s="38" t="s">
        <v>750</v>
      </c>
      <c r="D7" s="40" t="s">
        <v>41</v>
      </c>
      <c r="E7" s="38" t="s">
        <v>751</v>
      </c>
      <c r="F7" s="38" t="s">
        <v>43</v>
      </c>
      <c r="G7" s="38" t="s">
        <v>752</v>
      </c>
      <c r="H7" s="40" t="s">
        <v>753</v>
      </c>
      <c r="I7" s="51" t="s">
        <v>177</v>
      </c>
      <c r="J7" s="51">
        <v>30797.2</v>
      </c>
      <c r="K7" s="51">
        <v>246.3776</v>
      </c>
      <c r="L7" s="51">
        <f>SUM(M7,U7,V7,W7)</f>
        <v>246.3776</v>
      </c>
      <c r="M7" s="51">
        <f>SUM(N7:T7)</f>
        <v>246.3776</v>
      </c>
      <c r="N7" s="51">
        <v>246.3776</v>
      </c>
      <c r="P7" s="51"/>
      <c r="Q7" s="51"/>
      <c r="R7" s="51"/>
      <c r="S7" s="51"/>
      <c r="T7" s="51"/>
      <c r="U7" s="51"/>
      <c r="V7" s="51"/>
      <c r="W7" s="51"/>
      <c r="X7" s="38" t="s">
        <v>752</v>
      </c>
      <c r="Y7" s="38" t="s">
        <v>754</v>
      </c>
      <c r="Z7" s="38" t="s">
        <v>178</v>
      </c>
      <c r="AA7" s="38" t="s">
        <v>755</v>
      </c>
      <c r="AB7" s="38"/>
    </row>
    <row r="8" s="23" customFormat="1" ht="157" customHeight="1" spans="1:28">
      <c r="A8" s="38">
        <v>2</v>
      </c>
      <c r="B8" s="39" t="s">
        <v>749</v>
      </c>
      <c r="C8" s="38" t="s">
        <v>756</v>
      </c>
      <c r="D8" s="40" t="s">
        <v>41</v>
      </c>
      <c r="E8" s="38" t="s">
        <v>751</v>
      </c>
      <c r="F8" s="38" t="s">
        <v>43</v>
      </c>
      <c r="G8" s="38" t="s">
        <v>757</v>
      </c>
      <c r="H8" s="40" t="s">
        <v>758</v>
      </c>
      <c r="I8" s="51" t="s">
        <v>177</v>
      </c>
      <c r="J8" s="51">
        <v>5003.61</v>
      </c>
      <c r="K8" s="51">
        <v>200.1444</v>
      </c>
      <c r="L8" s="51">
        <f t="shared" ref="L8:L20" si="1">SUM(M8,U8,V8,W8)</f>
        <v>200.1444</v>
      </c>
      <c r="M8" s="51">
        <f t="shared" ref="M8:M20" si="2">SUM(N8:T8)</f>
        <v>200.1444</v>
      </c>
      <c r="N8" s="51">
        <v>200.1444</v>
      </c>
      <c r="O8" s="51"/>
      <c r="P8" s="51"/>
      <c r="Q8" s="51"/>
      <c r="R8" s="51"/>
      <c r="S8" s="51"/>
      <c r="T8" s="51"/>
      <c r="U8" s="51"/>
      <c r="V8" s="51"/>
      <c r="W8" s="51"/>
      <c r="X8" s="38" t="s">
        <v>757</v>
      </c>
      <c r="Y8" s="38" t="s">
        <v>759</v>
      </c>
      <c r="Z8" s="38" t="s">
        <v>178</v>
      </c>
      <c r="AA8" s="38" t="s">
        <v>755</v>
      </c>
      <c r="AB8" s="38" t="s">
        <v>760</v>
      </c>
    </row>
    <row r="9" s="23" customFormat="1" ht="125" customHeight="1" spans="1:28">
      <c r="A9" s="38">
        <v>3</v>
      </c>
      <c r="B9" s="39" t="s">
        <v>337</v>
      </c>
      <c r="C9" s="38" t="s">
        <v>761</v>
      </c>
      <c r="D9" s="40" t="s">
        <v>41</v>
      </c>
      <c r="E9" s="38" t="s">
        <v>42</v>
      </c>
      <c r="F9" s="38" t="s">
        <v>43</v>
      </c>
      <c r="G9" s="38" t="s">
        <v>762</v>
      </c>
      <c r="H9" s="40" t="s">
        <v>763</v>
      </c>
      <c r="I9" s="51" t="s">
        <v>85</v>
      </c>
      <c r="J9" s="51">
        <v>4</v>
      </c>
      <c r="K9" s="51">
        <v>355</v>
      </c>
      <c r="L9" s="51">
        <f t="shared" si="1"/>
        <v>264</v>
      </c>
      <c r="M9" s="51">
        <f t="shared" si="2"/>
        <v>264</v>
      </c>
      <c r="N9" s="51">
        <f>K9-91</f>
        <v>264</v>
      </c>
      <c r="O9" s="51"/>
      <c r="P9" s="51"/>
      <c r="Q9" s="51"/>
      <c r="R9" s="51"/>
      <c r="S9" s="51"/>
      <c r="T9" s="51"/>
      <c r="U9" s="51"/>
      <c r="V9" s="51"/>
      <c r="W9" s="51"/>
      <c r="X9" s="38" t="s">
        <v>124</v>
      </c>
      <c r="Y9" s="38" t="s">
        <v>125</v>
      </c>
      <c r="Z9" s="38" t="s">
        <v>87</v>
      </c>
      <c r="AA9" s="38" t="s">
        <v>764</v>
      </c>
      <c r="AB9" s="38" t="s">
        <v>765</v>
      </c>
    </row>
    <row r="10" s="23" customFormat="1" ht="83" customHeight="1" spans="1:28">
      <c r="A10" s="38">
        <v>4</v>
      </c>
      <c r="B10" s="39" t="s">
        <v>389</v>
      </c>
      <c r="C10" s="38" t="s">
        <v>766</v>
      </c>
      <c r="D10" s="40" t="s">
        <v>41</v>
      </c>
      <c r="E10" s="38" t="s">
        <v>42</v>
      </c>
      <c r="F10" s="38" t="s">
        <v>43</v>
      </c>
      <c r="G10" s="38" t="s">
        <v>767</v>
      </c>
      <c r="H10" s="40" t="s">
        <v>768</v>
      </c>
      <c r="I10" s="51" t="s">
        <v>177</v>
      </c>
      <c r="J10" s="51">
        <v>1587.2</v>
      </c>
      <c r="K10" s="51">
        <v>285</v>
      </c>
      <c r="L10" s="51">
        <f t="shared" si="1"/>
        <v>285</v>
      </c>
      <c r="M10" s="51">
        <f t="shared" si="2"/>
        <v>285</v>
      </c>
      <c r="N10" s="51">
        <v>285</v>
      </c>
      <c r="O10" s="51"/>
      <c r="P10" s="51"/>
      <c r="Q10" s="51"/>
      <c r="R10" s="51"/>
      <c r="S10" s="51"/>
      <c r="T10" s="51"/>
      <c r="U10" s="51"/>
      <c r="V10" s="51"/>
      <c r="W10" s="51"/>
      <c r="X10" s="38" t="s">
        <v>55</v>
      </c>
      <c r="Y10" s="38" t="s">
        <v>56</v>
      </c>
      <c r="Z10" s="38" t="s">
        <v>87</v>
      </c>
      <c r="AA10" s="38" t="s">
        <v>764</v>
      </c>
      <c r="AB10" s="38"/>
    </row>
    <row r="11" s="23" customFormat="1" ht="107" customHeight="1" spans="1:28">
      <c r="A11" s="38">
        <v>5</v>
      </c>
      <c r="B11" s="39" t="s">
        <v>389</v>
      </c>
      <c r="C11" s="38" t="s">
        <v>769</v>
      </c>
      <c r="D11" s="40" t="s">
        <v>41</v>
      </c>
      <c r="E11" s="38" t="s">
        <v>42</v>
      </c>
      <c r="F11" s="38" t="s">
        <v>43</v>
      </c>
      <c r="G11" s="38" t="s">
        <v>770</v>
      </c>
      <c r="H11" s="40" t="s">
        <v>771</v>
      </c>
      <c r="I11" s="51" t="s">
        <v>177</v>
      </c>
      <c r="J11" s="51">
        <v>1350</v>
      </c>
      <c r="K11" s="51">
        <v>243</v>
      </c>
      <c r="L11" s="51">
        <f t="shared" si="1"/>
        <v>243</v>
      </c>
      <c r="M11" s="51">
        <f t="shared" si="2"/>
        <v>243</v>
      </c>
      <c r="N11" s="51">
        <v>243</v>
      </c>
      <c r="O11" s="51"/>
      <c r="P11" s="51"/>
      <c r="Q11" s="51"/>
      <c r="R11" s="51"/>
      <c r="S11" s="51"/>
      <c r="T11" s="51"/>
      <c r="U11" s="51"/>
      <c r="V11" s="51"/>
      <c r="W11" s="51"/>
      <c r="X11" s="38" t="s">
        <v>109</v>
      </c>
      <c r="Y11" s="38" t="s">
        <v>772</v>
      </c>
      <c r="Z11" s="38" t="s">
        <v>87</v>
      </c>
      <c r="AA11" s="38" t="s">
        <v>764</v>
      </c>
      <c r="AB11" s="38"/>
    </row>
    <row r="12" s="23" customFormat="1" ht="105" customHeight="1" spans="1:28">
      <c r="A12" s="38">
        <v>6</v>
      </c>
      <c r="B12" s="39" t="s">
        <v>389</v>
      </c>
      <c r="C12" s="38" t="s">
        <v>773</v>
      </c>
      <c r="D12" s="40" t="s">
        <v>41</v>
      </c>
      <c r="E12" s="38" t="s">
        <v>42</v>
      </c>
      <c r="F12" s="38" t="s">
        <v>43</v>
      </c>
      <c r="G12" s="38" t="s">
        <v>774</v>
      </c>
      <c r="H12" s="40" t="s">
        <v>775</v>
      </c>
      <c r="I12" s="51" t="s">
        <v>177</v>
      </c>
      <c r="J12" s="51">
        <v>1930</v>
      </c>
      <c r="K12" s="51">
        <v>347</v>
      </c>
      <c r="L12" s="51">
        <f t="shared" si="1"/>
        <v>347</v>
      </c>
      <c r="M12" s="51">
        <f t="shared" si="2"/>
        <v>347</v>
      </c>
      <c r="N12" s="51">
        <v>18.0045729999999</v>
      </c>
      <c r="O12" s="51">
        <v>328.995427</v>
      </c>
      <c r="P12" s="51"/>
      <c r="Q12" s="51"/>
      <c r="R12" s="51"/>
      <c r="S12" s="51"/>
      <c r="T12" s="51"/>
      <c r="U12" s="51"/>
      <c r="V12" s="51"/>
      <c r="W12" s="51"/>
      <c r="X12" s="38" t="s">
        <v>71</v>
      </c>
      <c r="Y12" s="38" t="s">
        <v>72</v>
      </c>
      <c r="Z12" s="38" t="s">
        <v>87</v>
      </c>
      <c r="AA12" s="38" t="s">
        <v>764</v>
      </c>
      <c r="AB12" s="38"/>
    </row>
    <row r="13" s="23" customFormat="1" ht="96" customHeight="1" spans="1:28">
      <c r="A13" s="38">
        <v>7</v>
      </c>
      <c r="B13" s="39" t="s">
        <v>389</v>
      </c>
      <c r="C13" s="38" t="s">
        <v>776</v>
      </c>
      <c r="D13" s="40" t="s">
        <v>41</v>
      </c>
      <c r="E13" s="38" t="s">
        <v>42</v>
      </c>
      <c r="F13" s="38" t="s">
        <v>43</v>
      </c>
      <c r="G13" s="38" t="s">
        <v>777</v>
      </c>
      <c r="H13" s="40" t="s">
        <v>778</v>
      </c>
      <c r="I13" s="51" t="s">
        <v>177</v>
      </c>
      <c r="J13" s="51">
        <v>2215</v>
      </c>
      <c r="K13" s="51">
        <v>395</v>
      </c>
      <c r="L13" s="51">
        <f t="shared" si="1"/>
        <v>395</v>
      </c>
      <c r="M13" s="51">
        <f t="shared" si="2"/>
        <v>395</v>
      </c>
      <c r="N13" s="51">
        <v>395</v>
      </c>
      <c r="O13" s="51"/>
      <c r="P13" s="51"/>
      <c r="Q13" s="51"/>
      <c r="R13" s="51"/>
      <c r="S13" s="51"/>
      <c r="T13" s="51"/>
      <c r="U13" s="51"/>
      <c r="V13" s="51"/>
      <c r="W13" s="51"/>
      <c r="X13" s="38" t="s">
        <v>61</v>
      </c>
      <c r="Y13" s="38" t="s">
        <v>62</v>
      </c>
      <c r="Z13" s="38" t="s">
        <v>87</v>
      </c>
      <c r="AA13" s="38" t="s">
        <v>764</v>
      </c>
      <c r="AB13" s="38"/>
    </row>
    <row r="14" s="23" customFormat="1" ht="96" customHeight="1" spans="1:28">
      <c r="A14" s="38">
        <v>8</v>
      </c>
      <c r="B14" s="39" t="s">
        <v>389</v>
      </c>
      <c r="C14" s="38" t="s">
        <v>779</v>
      </c>
      <c r="D14" s="40" t="s">
        <v>41</v>
      </c>
      <c r="E14" s="38" t="s">
        <v>42</v>
      </c>
      <c r="F14" s="38" t="s">
        <v>43</v>
      </c>
      <c r="G14" s="38" t="s">
        <v>780</v>
      </c>
      <c r="H14" s="40" t="s">
        <v>781</v>
      </c>
      <c r="I14" s="51" t="s">
        <v>177</v>
      </c>
      <c r="J14" s="51">
        <v>1972.44</v>
      </c>
      <c r="K14" s="51">
        <v>344.03</v>
      </c>
      <c r="L14" s="51">
        <f t="shared" si="1"/>
        <v>344.03</v>
      </c>
      <c r="M14" s="51">
        <f t="shared" si="2"/>
        <v>344.03</v>
      </c>
      <c r="N14" s="51">
        <v>344.03</v>
      </c>
      <c r="O14" s="51"/>
      <c r="P14" s="51"/>
      <c r="Q14" s="51"/>
      <c r="R14" s="51"/>
      <c r="S14" s="51"/>
      <c r="T14" s="51"/>
      <c r="U14" s="51"/>
      <c r="V14" s="51"/>
      <c r="W14" s="51"/>
      <c r="X14" s="38" t="s">
        <v>76</v>
      </c>
      <c r="Y14" s="38" t="s">
        <v>782</v>
      </c>
      <c r="Z14" s="38" t="s">
        <v>87</v>
      </c>
      <c r="AA14" s="38" t="s">
        <v>764</v>
      </c>
      <c r="AB14" s="38"/>
    </row>
    <row r="15" s="23" customFormat="1" ht="96" customHeight="1" spans="1:28">
      <c r="A15" s="38">
        <v>9</v>
      </c>
      <c r="B15" s="39" t="s">
        <v>389</v>
      </c>
      <c r="C15" s="38" t="s">
        <v>783</v>
      </c>
      <c r="D15" s="40" t="s">
        <v>41</v>
      </c>
      <c r="E15" s="38" t="s">
        <v>42</v>
      </c>
      <c r="F15" s="38" t="s">
        <v>43</v>
      </c>
      <c r="G15" s="38" t="s">
        <v>784</v>
      </c>
      <c r="H15" s="40" t="s">
        <v>785</v>
      </c>
      <c r="I15" s="51" t="s">
        <v>177</v>
      </c>
      <c r="J15" s="51">
        <v>2300</v>
      </c>
      <c r="K15" s="51">
        <v>398</v>
      </c>
      <c r="L15" s="51">
        <f t="shared" si="1"/>
        <v>398</v>
      </c>
      <c r="M15" s="51">
        <f t="shared" si="2"/>
        <v>398</v>
      </c>
      <c r="N15" s="51">
        <v>398</v>
      </c>
      <c r="O15" s="51"/>
      <c r="P15" s="51"/>
      <c r="Q15" s="51"/>
      <c r="R15" s="51"/>
      <c r="S15" s="51"/>
      <c r="T15" s="51"/>
      <c r="U15" s="51"/>
      <c r="V15" s="51"/>
      <c r="W15" s="51"/>
      <c r="X15" s="38" t="s">
        <v>47</v>
      </c>
      <c r="Y15" s="38" t="s">
        <v>48</v>
      </c>
      <c r="Z15" s="38" t="s">
        <v>87</v>
      </c>
      <c r="AA15" s="38" t="s">
        <v>764</v>
      </c>
      <c r="AB15" s="38"/>
    </row>
    <row r="16" s="23" customFormat="1" ht="102" customHeight="1" spans="1:28">
      <c r="A16" s="38">
        <v>10</v>
      </c>
      <c r="B16" s="39" t="s">
        <v>389</v>
      </c>
      <c r="C16" s="38" t="s">
        <v>786</v>
      </c>
      <c r="D16" s="40" t="s">
        <v>41</v>
      </c>
      <c r="E16" s="38" t="s">
        <v>42</v>
      </c>
      <c r="F16" s="38" t="s">
        <v>43</v>
      </c>
      <c r="G16" s="38" t="s">
        <v>787</v>
      </c>
      <c r="H16" s="40" t="s">
        <v>788</v>
      </c>
      <c r="I16" s="51" t="s">
        <v>177</v>
      </c>
      <c r="J16" s="51">
        <v>2200</v>
      </c>
      <c r="K16" s="51">
        <v>396</v>
      </c>
      <c r="L16" s="51">
        <f t="shared" si="1"/>
        <v>396</v>
      </c>
      <c r="M16" s="51">
        <f t="shared" si="2"/>
        <v>396</v>
      </c>
      <c r="N16" s="51">
        <v>396</v>
      </c>
      <c r="O16" s="51"/>
      <c r="P16" s="51"/>
      <c r="Q16" s="51"/>
      <c r="R16" s="51"/>
      <c r="S16" s="51"/>
      <c r="T16" s="51"/>
      <c r="U16" s="51"/>
      <c r="V16" s="51"/>
      <c r="W16" s="51"/>
      <c r="X16" s="38" t="s">
        <v>789</v>
      </c>
      <c r="Y16" s="38" t="s">
        <v>115</v>
      </c>
      <c r="Z16" s="38" t="s">
        <v>87</v>
      </c>
      <c r="AA16" s="38" t="s">
        <v>764</v>
      </c>
      <c r="AB16" s="38"/>
    </row>
    <row r="17" s="23" customFormat="1" ht="96" customHeight="1" spans="1:28">
      <c r="A17" s="38">
        <v>11</v>
      </c>
      <c r="B17" s="39" t="s">
        <v>389</v>
      </c>
      <c r="C17" s="38" t="s">
        <v>790</v>
      </c>
      <c r="D17" s="40" t="s">
        <v>41</v>
      </c>
      <c r="E17" s="38" t="s">
        <v>42</v>
      </c>
      <c r="F17" s="38" t="s">
        <v>43</v>
      </c>
      <c r="G17" s="38" t="s">
        <v>791</v>
      </c>
      <c r="H17" s="40" t="s">
        <v>788</v>
      </c>
      <c r="I17" s="51" t="s">
        <v>177</v>
      </c>
      <c r="J17" s="51">
        <v>2200</v>
      </c>
      <c r="K17" s="51">
        <v>396</v>
      </c>
      <c r="L17" s="51">
        <f t="shared" si="1"/>
        <v>396</v>
      </c>
      <c r="M17" s="51">
        <f t="shared" si="2"/>
        <v>396</v>
      </c>
      <c r="N17" s="51">
        <v>396</v>
      </c>
      <c r="O17" s="51"/>
      <c r="P17" s="51"/>
      <c r="Q17" s="51"/>
      <c r="R17" s="51"/>
      <c r="S17" s="51"/>
      <c r="T17" s="51"/>
      <c r="U17" s="51"/>
      <c r="V17" s="51"/>
      <c r="W17" s="51"/>
      <c r="X17" s="38" t="s">
        <v>119</v>
      </c>
      <c r="Y17" s="38" t="s">
        <v>792</v>
      </c>
      <c r="Z17" s="38" t="s">
        <v>87</v>
      </c>
      <c r="AA17" s="38" t="s">
        <v>764</v>
      </c>
      <c r="AB17" s="38"/>
    </row>
    <row r="18" s="23" customFormat="1" ht="84" customHeight="1" spans="1:28">
      <c r="A18" s="38">
        <v>12</v>
      </c>
      <c r="B18" s="39" t="s">
        <v>389</v>
      </c>
      <c r="C18" s="38" t="s">
        <v>793</v>
      </c>
      <c r="D18" s="40" t="s">
        <v>41</v>
      </c>
      <c r="E18" s="38" t="s">
        <v>42</v>
      </c>
      <c r="F18" s="38" t="s">
        <v>43</v>
      </c>
      <c r="G18" s="38" t="s">
        <v>794</v>
      </c>
      <c r="H18" s="40" t="s">
        <v>788</v>
      </c>
      <c r="I18" s="51" t="s">
        <v>177</v>
      </c>
      <c r="J18" s="51">
        <v>2200</v>
      </c>
      <c r="K18" s="51">
        <v>396</v>
      </c>
      <c r="L18" s="51">
        <f t="shared" si="1"/>
        <v>396</v>
      </c>
      <c r="M18" s="51">
        <f t="shared" si="2"/>
        <v>396</v>
      </c>
      <c r="N18" s="51">
        <v>396</v>
      </c>
      <c r="O18" s="51"/>
      <c r="P18" s="51"/>
      <c r="Q18" s="51"/>
      <c r="R18" s="51"/>
      <c r="S18" s="51"/>
      <c r="T18" s="51"/>
      <c r="U18" s="51"/>
      <c r="V18" s="51"/>
      <c r="W18" s="51"/>
      <c r="X18" s="38" t="s">
        <v>129</v>
      </c>
      <c r="Y18" s="38" t="s">
        <v>130</v>
      </c>
      <c r="Z18" s="38" t="s">
        <v>87</v>
      </c>
      <c r="AA18" s="38" t="s">
        <v>764</v>
      </c>
      <c r="AB18" s="38"/>
    </row>
    <row r="19" s="23" customFormat="1" ht="92" customHeight="1" spans="1:28">
      <c r="A19" s="38">
        <v>13</v>
      </c>
      <c r="B19" s="39" t="s">
        <v>394</v>
      </c>
      <c r="C19" s="38" t="s">
        <v>795</v>
      </c>
      <c r="D19" s="40" t="s">
        <v>41</v>
      </c>
      <c r="E19" s="40" t="s">
        <v>220</v>
      </c>
      <c r="F19" s="38" t="s">
        <v>43</v>
      </c>
      <c r="G19" s="38" t="s">
        <v>184</v>
      </c>
      <c r="H19" s="40" t="s">
        <v>796</v>
      </c>
      <c r="I19" s="51" t="s">
        <v>797</v>
      </c>
      <c r="J19" s="51">
        <v>1</v>
      </c>
      <c r="K19" s="51">
        <v>37.364</v>
      </c>
      <c r="L19" s="51">
        <f t="shared" si="1"/>
        <v>37.364</v>
      </c>
      <c r="M19" s="51">
        <f t="shared" si="2"/>
        <v>37.364</v>
      </c>
      <c r="N19" s="51"/>
      <c r="O19" s="51"/>
      <c r="P19" s="51"/>
      <c r="Q19" s="51"/>
      <c r="R19" s="51">
        <v>37.364</v>
      </c>
      <c r="S19" s="51"/>
      <c r="T19" s="51"/>
      <c r="U19" s="51"/>
      <c r="V19" s="51"/>
      <c r="W19" s="51"/>
      <c r="X19" s="38" t="s">
        <v>119</v>
      </c>
      <c r="Y19" s="38" t="s">
        <v>792</v>
      </c>
      <c r="Z19" s="38" t="s">
        <v>87</v>
      </c>
      <c r="AA19" s="38" t="s">
        <v>764</v>
      </c>
      <c r="AB19" s="38" t="s">
        <v>798</v>
      </c>
    </row>
  </sheetData>
  <autoFilter ref="A5:AB19">
    <extLst/>
  </autoFilter>
  <mergeCells count="26">
    <mergeCell ref="A1:AB1"/>
    <mergeCell ref="A2:G2"/>
    <mergeCell ref="W2:AB2"/>
    <mergeCell ref="L3:W3"/>
    <mergeCell ref="M4:T4"/>
    <mergeCell ref="A6:C6"/>
    <mergeCell ref="A3:A5"/>
    <mergeCell ref="B3:B5"/>
    <mergeCell ref="C3:C5"/>
    <mergeCell ref="D3:D5"/>
    <mergeCell ref="E3:E5"/>
    <mergeCell ref="F3:F5"/>
    <mergeCell ref="G3:G5"/>
    <mergeCell ref="H3:H5"/>
    <mergeCell ref="I3:I5"/>
    <mergeCell ref="J3:J5"/>
    <mergeCell ref="K3:K5"/>
    <mergeCell ref="L4:L5"/>
    <mergeCell ref="U4:U5"/>
    <mergeCell ref="V4:V5"/>
    <mergeCell ref="W4:W5"/>
    <mergeCell ref="X3:X5"/>
    <mergeCell ref="Y3:Y5"/>
    <mergeCell ref="Z3:Z5"/>
    <mergeCell ref="AA3:AA5"/>
    <mergeCell ref="AB3:AB5"/>
  </mergeCells>
  <dataValidations count="1">
    <dataValidation type="list" allowBlank="1" showErrorMessage="1" sqref="E19"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590277777777778" right="0.590277777777778" top="0.590277777777778" bottom="0.590277777777778" header="0.298611111111111" footer="0.393055555555556"/>
  <pageSetup paperSize="8" scale="44"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8"/>
  <sheetViews>
    <sheetView workbookViewId="0">
      <pane ySplit="6" topLeftCell="A7" activePane="bottomLeft" state="frozen"/>
      <selection/>
      <selection pane="bottomLeft" activeCell="H14" sqref="H14"/>
    </sheetView>
  </sheetViews>
  <sheetFormatPr defaultColWidth="8.66666666666667" defaultRowHeight="14.25"/>
  <cols>
    <col min="1" max="1" width="4.91666666666667" customWidth="1"/>
    <col min="2" max="2" width="8.75" customWidth="1"/>
    <col min="3" max="3" width="19.9166666666667" customWidth="1"/>
    <col min="4" max="4" width="19.0833333333333" customWidth="1"/>
    <col min="5" max="5" width="15.9166666666667" customWidth="1"/>
    <col min="6" max="6" width="10.6666666666667"/>
    <col min="7" max="19" width="13.6666666666667" customWidth="1"/>
    <col min="20" max="20" width="11.6666666666667"/>
    <col min="21" max="21" width="10.6666666666667"/>
    <col min="22" max="22" width="12.1666666666667" customWidth="1"/>
  </cols>
  <sheetData>
    <row r="1" ht="38" customHeight="1" spans="1:22">
      <c r="A1" s="1" t="s">
        <v>799</v>
      </c>
      <c r="B1" s="1"/>
      <c r="C1" s="1"/>
      <c r="D1" s="1"/>
      <c r="E1" s="1"/>
      <c r="F1" s="1"/>
      <c r="G1" s="1"/>
      <c r="H1" s="1"/>
      <c r="I1" s="1"/>
      <c r="J1" s="1"/>
      <c r="K1" s="1"/>
      <c r="L1" s="1"/>
      <c r="M1" s="1"/>
      <c r="N1" s="1"/>
      <c r="O1" s="1"/>
      <c r="P1" s="1"/>
      <c r="Q1" s="1"/>
      <c r="R1" s="1"/>
      <c r="S1" s="1"/>
      <c r="T1" s="1"/>
      <c r="U1" s="1"/>
      <c r="V1" s="1"/>
    </row>
    <row r="2" ht="23" customHeight="1" spans="1:22">
      <c r="A2" s="2" t="s">
        <v>3</v>
      </c>
      <c r="B2" s="2" t="s">
        <v>800</v>
      </c>
      <c r="C2" s="3" t="s">
        <v>801</v>
      </c>
      <c r="D2" s="3" t="s">
        <v>802</v>
      </c>
      <c r="E2" s="3" t="s">
        <v>803</v>
      </c>
      <c r="F2" s="2" t="s">
        <v>804</v>
      </c>
      <c r="G2" s="4" t="s">
        <v>750</v>
      </c>
      <c r="H2" s="4" t="s">
        <v>756</v>
      </c>
      <c r="I2" s="4" t="s">
        <v>761</v>
      </c>
      <c r="J2" s="4" t="s">
        <v>766</v>
      </c>
      <c r="K2" s="4" t="s">
        <v>769</v>
      </c>
      <c r="L2" s="4" t="s">
        <v>773</v>
      </c>
      <c r="M2" s="4" t="s">
        <v>776</v>
      </c>
      <c r="N2" s="4" t="s">
        <v>779</v>
      </c>
      <c r="O2" s="4" t="s">
        <v>783</v>
      </c>
      <c r="P2" s="4" t="s">
        <v>786</v>
      </c>
      <c r="Q2" s="4" t="s">
        <v>790</v>
      </c>
      <c r="R2" s="4" t="s">
        <v>793</v>
      </c>
      <c r="S2" s="4" t="s">
        <v>805</v>
      </c>
      <c r="T2" s="13" t="s">
        <v>806</v>
      </c>
      <c r="U2" s="13" t="s">
        <v>23</v>
      </c>
      <c r="V2" s="14" t="s">
        <v>22</v>
      </c>
    </row>
    <row r="3" ht="45" customHeight="1" spans="1:22">
      <c r="A3" s="2"/>
      <c r="B3" s="2"/>
      <c r="C3" s="5"/>
      <c r="D3" s="5"/>
      <c r="E3" s="5"/>
      <c r="F3" s="2"/>
      <c r="G3" s="6"/>
      <c r="H3" s="6"/>
      <c r="I3" s="6"/>
      <c r="J3" s="6"/>
      <c r="K3" s="6"/>
      <c r="L3" s="6"/>
      <c r="M3" s="6"/>
      <c r="N3" s="6"/>
      <c r="O3" s="6"/>
      <c r="P3" s="6"/>
      <c r="Q3" s="6"/>
      <c r="R3" s="6"/>
      <c r="S3" s="6"/>
      <c r="T3" s="13"/>
      <c r="U3" s="13"/>
      <c r="V3" s="14"/>
    </row>
    <row r="4" ht="23" customHeight="1" spans="1:22">
      <c r="A4" s="2" t="s">
        <v>23</v>
      </c>
      <c r="B4" s="2"/>
      <c r="C4" s="2" t="s">
        <v>807</v>
      </c>
      <c r="D4" s="2"/>
      <c r="E4" s="2"/>
      <c r="F4" s="2">
        <f>SUM(F6:F76)</f>
        <v>3947.916</v>
      </c>
      <c r="G4" s="2">
        <v>246.3776</v>
      </c>
      <c r="H4" s="2">
        <v>200.1444</v>
      </c>
      <c r="I4" s="2">
        <v>264</v>
      </c>
      <c r="J4" s="2">
        <v>285</v>
      </c>
      <c r="K4" s="2">
        <v>243</v>
      </c>
      <c r="L4" s="2">
        <v>347</v>
      </c>
      <c r="M4" s="2">
        <v>395</v>
      </c>
      <c r="N4" s="2">
        <v>344.03</v>
      </c>
      <c r="O4" s="2">
        <v>398</v>
      </c>
      <c r="P4" s="2">
        <v>396</v>
      </c>
      <c r="Q4" s="2">
        <v>396</v>
      </c>
      <c r="R4" s="2">
        <v>396</v>
      </c>
      <c r="S4" s="2">
        <v>37.364</v>
      </c>
      <c r="T4" s="2">
        <f t="shared" ref="T4:T17" si="0">F4-U4</f>
        <v>0</v>
      </c>
      <c r="U4" s="15">
        <f t="shared" ref="U4:U17" si="1">SUM(G4:S4)</f>
        <v>3947.916</v>
      </c>
      <c r="V4" s="16"/>
    </row>
    <row r="5" ht="23" customHeight="1" spans="1:22">
      <c r="A5" s="2"/>
      <c r="B5" s="2"/>
      <c r="C5" s="2"/>
      <c r="D5" s="2"/>
      <c r="E5" s="2"/>
      <c r="F5" s="2">
        <f>F4-F77</f>
        <v>0</v>
      </c>
      <c r="G5" s="2">
        <f>G4-G77</f>
        <v>0</v>
      </c>
      <c r="H5" s="2">
        <f t="shared" ref="H5:S5" si="2">H4-H77</f>
        <v>0</v>
      </c>
      <c r="I5" s="2">
        <f t="shared" si="2"/>
        <v>0</v>
      </c>
      <c r="J5" s="2">
        <f t="shared" si="2"/>
        <v>0</v>
      </c>
      <c r="K5" s="2">
        <f t="shared" si="2"/>
        <v>0</v>
      </c>
      <c r="L5" s="2">
        <f t="shared" si="2"/>
        <v>0</v>
      </c>
      <c r="M5" s="2">
        <f t="shared" si="2"/>
        <v>0</v>
      </c>
      <c r="N5" s="2">
        <f t="shared" si="2"/>
        <v>0</v>
      </c>
      <c r="O5" s="2">
        <f t="shared" si="2"/>
        <v>0</v>
      </c>
      <c r="P5" s="2">
        <f t="shared" si="2"/>
        <v>0</v>
      </c>
      <c r="Q5" s="2">
        <f t="shared" si="2"/>
        <v>0</v>
      </c>
      <c r="R5" s="2">
        <f t="shared" si="2"/>
        <v>0</v>
      </c>
      <c r="S5" s="2">
        <f t="shared" si="2"/>
        <v>0</v>
      </c>
      <c r="T5" s="2">
        <f t="shared" si="0"/>
        <v>0</v>
      </c>
      <c r="U5" s="15">
        <f t="shared" si="1"/>
        <v>0</v>
      </c>
      <c r="V5" s="16"/>
    </row>
    <row r="6" ht="30" customHeight="1" spans="1:22">
      <c r="A6" s="7">
        <v>1</v>
      </c>
      <c r="B6" s="7" t="s">
        <v>83</v>
      </c>
      <c r="C6" s="8" t="s">
        <v>608</v>
      </c>
      <c r="D6" s="8" t="str">
        <f>VLOOKUP(C6,[1]明细台帐!$B$1:$C$65536,2,0)</f>
        <v>喀地财振【2023】11号</v>
      </c>
      <c r="E6" s="8" t="s">
        <v>808</v>
      </c>
      <c r="F6" s="9">
        <v>2.604487</v>
      </c>
      <c r="G6" s="9"/>
      <c r="H6" s="9"/>
      <c r="I6" s="9"/>
      <c r="J6" s="9"/>
      <c r="K6" s="9"/>
      <c r="L6" s="9">
        <v>2.604487</v>
      </c>
      <c r="M6" s="9"/>
      <c r="N6" s="9"/>
      <c r="O6" s="9"/>
      <c r="P6" s="9"/>
      <c r="Q6" s="9"/>
      <c r="R6" s="9"/>
      <c r="S6" s="9"/>
      <c r="T6" s="2">
        <f t="shared" si="0"/>
        <v>0</v>
      </c>
      <c r="U6" s="15">
        <f t="shared" si="1"/>
        <v>2.604487</v>
      </c>
      <c r="V6" s="14"/>
    </row>
    <row r="7" ht="30" customHeight="1" spans="1:22">
      <c r="A7" s="7">
        <v>2</v>
      </c>
      <c r="B7" s="7" t="s">
        <v>83</v>
      </c>
      <c r="C7" s="8" t="s">
        <v>433</v>
      </c>
      <c r="D7" s="8" t="str">
        <f>VLOOKUP(C7,[1]明细台帐!$B$1:$C$65536,2,0)</f>
        <v>喀地财振【2023】10号</v>
      </c>
      <c r="E7" s="8" t="s">
        <v>809</v>
      </c>
      <c r="F7" s="9">
        <v>7.758534</v>
      </c>
      <c r="G7" s="9"/>
      <c r="H7" s="9"/>
      <c r="I7" s="9"/>
      <c r="J7" s="9">
        <v>7.758534</v>
      </c>
      <c r="K7" s="9"/>
      <c r="L7" s="9"/>
      <c r="M7" s="9"/>
      <c r="N7" s="9"/>
      <c r="O7" s="9"/>
      <c r="P7" s="9"/>
      <c r="Q7" s="9"/>
      <c r="R7" s="9"/>
      <c r="S7" s="9"/>
      <c r="T7" s="2">
        <f t="shared" si="0"/>
        <v>0</v>
      </c>
      <c r="U7" s="15">
        <f t="shared" si="1"/>
        <v>7.758534</v>
      </c>
      <c r="V7" s="14"/>
    </row>
    <row r="8" ht="30" customHeight="1" spans="1:22">
      <c r="A8" s="7">
        <v>3</v>
      </c>
      <c r="B8" s="7" t="s">
        <v>109</v>
      </c>
      <c r="C8" s="8" t="s">
        <v>223</v>
      </c>
      <c r="D8" s="8" t="str">
        <f>VLOOKUP(C8,[1]明细台帐!$B$1:$C$65536,2,0)</f>
        <v>喀地财振【2023】10号</v>
      </c>
      <c r="E8" s="8" t="s">
        <v>809</v>
      </c>
      <c r="F8" s="9">
        <v>0.051653</v>
      </c>
      <c r="G8" s="9"/>
      <c r="H8" s="9"/>
      <c r="I8" s="9"/>
      <c r="J8" s="9">
        <v>0.051653</v>
      </c>
      <c r="K8" s="9"/>
      <c r="L8" s="9"/>
      <c r="M8" s="9"/>
      <c r="N8" s="9"/>
      <c r="O8" s="9"/>
      <c r="P8" s="9"/>
      <c r="Q8" s="9"/>
      <c r="R8" s="9"/>
      <c r="S8" s="9"/>
      <c r="T8" s="2">
        <f t="shared" si="0"/>
        <v>0</v>
      </c>
      <c r="U8" s="15">
        <f t="shared" si="1"/>
        <v>0.051653</v>
      </c>
      <c r="V8" s="14"/>
    </row>
    <row r="9" ht="30" customHeight="1" spans="1:22">
      <c r="A9" s="7">
        <v>4</v>
      </c>
      <c r="B9" s="7" t="s">
        <v>109</v>
      </c>
      <c r="C9" s="8" t="s">
        <v>358</v>
      </c>
      <c r="D9" s="8" t="str">
        <f>VLOOKUP(C9,[1]明细台帐!$B$1:$C$65536,2,0)</f>
        <v>喀地财振【2023】10号</v>
      </c>
      <c r="E9" s="8" t="s">
        <v>809</v>
      </c>
      <c r="F9" s="9">
        <v>10.901102</v>
      </c>
      <c r="G9" s="9"/>
      <c r="H9" s="9"/>
      <c r="I9" s="9"/>
      <c r="J9" s="9">
        <v>10.901102</v>
      </c>
      <c r="K9" s="9"/>
      <c r="L9" s="9"/>
      <c r="M9" s="9"/>
      <c r="N9" s="9"/>
      <c r="O9" s="9"/>
      <c r="P9" s="9"/>
      <c r="Q9" s="9"/>
      <c r="R9" s="9"/>
      <c r="S9" s="9"/>
      <c r="T9" s="2">
        <f t="shared" si="0"/>
        <v>0</v>
      </c>
      <c r="U9" s="15">
        <f t="shared" si="1"/>
        <v>10.901102</v>
      </c>
      <c r="V9" s="14"/>
    </row>
    <row r="10" ht="30" customHeight="1" spans="1:22">
      <c r="A10" s="7">
        <v>5</v>
      </c>
      <c r="B10" s="7" t="s">
        <v>109</v>
      </c>
      <c r="C10" s="8" t="s">
        <v>810</v>
      </c>
      <c r="D10" s="8" t="str">
        <f>VLOOKUP(C10,[1]明细台帐!$B$1:$C$65536,2,0)</f>
        <v>喀地财振【2024】2号</v>
      </c>
      <c r="E10" s="8" t="s">
        <v>808</v>
      </c>
      <c r="F10" s="9">
        <v>12</v>
      </c>
      <c r="G10" s="9"/>
      <c r="H10" s="9"/>
      <c r="I10" s="9"/>
      <c r="J10" s="9"/>
      <c r="K10" s="9"/>
      <c r="L10" s="9">
        <v>12</v>
      </c>
      <c r="M10" s="9"/>
      <c r="N10" s="9"/>
      <c r="O10" s="9"/>
      <c r="P10" s="9"/>
      <c r="Q10" s="9"/>
      <c r="R10" s="9"/>
      <c r="S10" s="9"/>
      <c r="T10" s="2">
        <f t="shared" si="0"/>
        <v>0</v>
      </c>
      <c r="U10" s="15">
        <f t="shared" si="1"/>
        <v>12</v>
      </c>
      <c r="V10" s="14"/>
    </row>
    <row r="11" ht="30" customHeight="1" spans="1:22">
      <c r="A11" s="7">
        <v>6</v>
      </c>
      <c r="B11" s="7" t="s">
        <v>109</v>
      </c>
      <c r="C11" s="8" t="s">
        <v>811</v>
      </c>
      <c r="D11" s="8" t="str">
        <f>VLOOKUP(C11,[1]明细台帐!$B$1:$C$65536,2,0)</f>
        <v>喀地财振【2024】2号</v>
      </c>
      <c r="E11" s="8" t="s">
        <v>808</v>
      </c>
      <c r="F11" s="9">
        <v>10</v>
      </c>
      <c r="G11" s="9"/>
      <c r="H11" s="9"/>
      <c r="I11" s="9"/>
      <c r="J11" s="9"/>
      <c r="K11" s="9"/>
      <c r="L11" s="9">
        <v>10</v>
      </c>
      <c r="M11" s="9"/>
      <c r="N11" s="9"/>
      <c r="O11" s="9"/>
      <c r="P11" s="9"/>
      <c r="Q11" s="9"/>
      <c r="R11" s="9"/>
      <c r="S11" s="9"/>
      <c r="T11" s="2">
        <f t="shared" si="0"/>
        <v>0</v>
      </c>
      <c r="U11" s="15">
        <f t="shared" si="1"/>
        <v>10</v>
      </c>
      <c r="V11" s="14"/>
    </row>
    <row r="12" ht="30" customHeight="1" spans="1:22">
      <c r="A12" s="7">
        <v>7</v>
      </c>
      <c r="B12" s="7" t="s">
        <v>76</v>
      </c>
      <c r="C12" s="8" t="s">
        <v>73</v>
      </c>
      <c r="D12" s="8" t="str">
        <f>VLOOKUP(C12,[1]明细台帐!$B$1:$C$65536,2,0)</f>
        <v>喀地财振【2023】10号</v>
      </c>
      <c r="E12" s="8" t="s">
        <v>809</v>
      </c>
      <c r="F12" s="9">
        <v>200</v>
      </c>
      <c r="G12" s="9"/>
      <c r="H12" s="9"/>
      <c r="I12" s="9"/>
      <c r="J12" s="9"/>
      <c r="K12" s="9"/>
      <c r="L12" s="9"/>
      <c r="M12" s="9"/>
      <c r="N12" s="9"/>
      <c r="O12" s="9"/>
      <c r="P12" s="9"/>
      <c r="Q12" s="9">
        <v>200</v>
      </c>
      <c r="R12" s="9"/>
      <c r="S12" s="9"/>
      <c r="T12" s="2">
        <f t="shared" si="0"/>
        <v>0</v>
      </c>
      <c r="U12" s="15">
        <f t="shared" si="1"/>
        <v>200</v>
      </c>
      <c r="V12" s="14"/>
    </row>
    <row r="13" ht="30" customHeight="1" spans="1:22">
      <c r="A13" s="7">
        <v>8</v>
      </c>
      <c r="B13" s="7" t="s">
        <v>76</v>
      </c>
      <c r="C13" s="8" t="s">
        <v>175</v>
      </c>
      <c r="D13" s="8" t="str">
        <f>VLOOKUP(C13,[1]明细台帐!$B$1:$C$65536,2,0)</f>
        <v>喀地财振【2023】10号</v>
      </c>
      <c r="E13" s="8" t="s">
        <v>809</v>
      </c>
      <c r="F13" s="9">
        <v>0.295</v>
      </c>
      <c r="G13" s="9"/>
      <c r="H13" s="9"/>
      <c r="I13" s="9"/>
      <c r="J13" s="9">
        <v>0.295</v>
      </c>
      <c r="K13" s="9"/>
      <c r="L13" s="9"/>
      <c r="M13" s="9"/>
      <c r="N13" s="9"/>
      <c r="O13" s="9"/>
      <c r="P13" s="9"/>
      <c r="Q13" s="9"/>
      <c r="R13" s="9"/>
      <c r="S13" s="9"/>
      <c r="T13" s="2">
        <f t="shared" si="0"/>
        <v>0</v>
      </c>
      <c r="U13" s="15">
        <f t="shared" si="1"/>
        <v>0.295</v>
      </c>
      <c r="V13" s="14"/>
    </row>
    <row r="14" ht="30" customHeight="1" spans="1:22">
      <c r="A14" s="7">
        <v>9</v>
      </c>
      <c r="B14" s="7" t="s">
        <v>76</v>
      </c>
      <c r="C14" s="8" t="s">
        <v>334</v>
      </c>
      <c r="D14" s="8" t="str">
        <f>VLOOKUP(C14,[1]明细台帐!$B$1:$C$65536,2,0)</f>
        <v>喀地财振【2023】10号</v>
      </c>
      <c r="E14" s="8" t="s">
        <v>809</v>
      </c>
      <c r="F14" s="9">
        <v>40</v>
      </c>
      <c r="G14" s="9"/>
      <c r="H14" s="9"/>
      <c r="I14" s="9"/>
      <c r="J14" s="9"/>
      <c r="K14" s="9"/>
      <c r="L14" s="9"/>
      <c r="M14" s="9"/>
      <c r="N14" s="9"/>
      <c r="O14" s="9"/>
      <c r="P14" s="9"/>
      <c r="Q14" s="9">
        <v>40</v>
      </c>
      <c r="R14" s="9"/>
      <c r="S14" s="9"/>
      <c r="T14" s="2">
        <f t="shared" si="0"/>
        <v>0</v>
      </c>
      <c r="U14" s="15">
        <f t="shared" si="1"/>
        <v>40</v>
      </c>
      <c r="V14" s="14"/>
    </row>
    <row r="15" ht="30" customHeight="1" spans="1:22">
      <c r="A15" s="7">
        <v>10</v>
      </c>
      <c r="B15" s="7" t="s">
        <v>71</v>
      </c>
      <c r="C15" s="8" t="s">
        <v>613</v>
      </c>
      <c r="D15" s="8" t="str">
        <f>VLOOKUP(C15,[1]明细台帐!$B$1:$C$65536,2,0)</f>
        <v>喀地财振【2023】11号</v>
      </c>
      <c r="E15" s="8" t="s">
        <v>808</v>
      </c>
      <c r="F15" s="10">
        <v>19</v>
      </c>
      <c r="G15" s="9"/>
      <c r="H15" s="9"/>
      <c r="I15" s="9"/>
      <c r="J15" s="9"/>
      <c r="K15" s="9"/>
      <c r="L15" s="9">
        <v>19</v>
      </c>
      <c r="M15" s="9"/>
      <c r="N15" s="9"/>
      <c r="O15" s="9"/>
      <c r="P15" s="9"/>
      <c r="Q15" s="9"/>
      <c r="R15" s="9"/>
      <c r="S15" s="9"/>
      <c r="T15" s="2">
        <f t="shared" si="0"/>
        <v>0</v>
      </c>
      <c r="U15" s="15">
        <f t="shared" si="1"/>
        <v>19</v>
      </c>
      <c r="V15" s="14"/>
    </row>
    <row r="16" ht="30" customHeight="1" spans="1:22">
      <c r="A16" s="7">
        <v>11</v>
      </c>
      <c r="B16" s="7" t="s">
        <v>71</v>
      </c>
      <c r="C16" s="8" t="s">
        <v>350</v>
      </c>
      <c r="D16" s="8" t="str">
        <f>VLOOKUP(C16,[1]明细台帐!$B$1:$C$65536,2,0)</f>
        <v>喀地财振【2023】10号</v>
      </c>
      <c r="E16" s="8" t="s">
        <v>809</v>
      </c>
      <c r="F16" s="9">
        <v>62.925105</v>
      </c>
      <c r="G16" s="9"/>
      <c r="H16" s="9"/>
      <c r="I16" s="9"/>
      <c r="J16" s="9">
        <v>62.925105</v>
      </c>
      <c r="K16" s="9"/>
      <c r="L16" s="9"/>
      <c r="M16" s="9"/>
      <c r="N16" s="9"/>
      <c r="O16" s="9"/>
      <c r="P16" s="12"/>
      <c r="Q16" s="12"/>
      <c r="R16" s="9"/>
      <c r="S16" s="9"/>
      <c r="T16" s="2">
        <f t="shared" si="0"/>
        <v>0</v>
      </c>
      <c r="U16" s="15">
        <f t="shared" si="1"/>
        <v>62.925105</v>
      </c>
      <c r="V16" s="14"/>
    </row>
    <row r="17" ht="30" customHeight="1" spans="1:22">
      <c r="A17" s="7">
        <v>12</v>
      </c>
      <c r="B17" s="7" t="s">
        <v>71</v>
      </c>
      <c r="C17" s="8" t="s">
        <v>354</v>
      </c>
      <c r="D17" s="8" t="str">
        <f>VLOOKUP(C17,[1]明细台帐!$B$1:$C$65536,2,0)</f>
        <v>喀地财振【2023】10号</v>
      </c>
      <c r="E17" s="8" t="s">
        <v>809</v>
      </c>
      <c r="F17" s="9">
        <v>105.930158</v>
      </c>
      <c r="G17" s="9"/>
      <c r="H17" s="9"/>
      <c r="I17" s="9"/>
      <c r="J17" s="9">
        <v>105.930158</v>
      </c>
      <c r="K17" s="9"/>
      <c r="L17" s="9"/>
      <c r="M17" s="9"/>
      <c r="N17" s="9"/>
      <c r="O17" s="9"/>
      <c r="P17" s="9"/>
      <c r="Q17" s="9"/>
      <c r="R17" s="9"/>
      <c r="S17" s="9"/>
      <c r="T17" s="2">
        <f t="shared" si="0"/>
        <v>0</v>
      </c>
      <c r="U17" s="15">
        <f t="shared" si="1"/>
        <v>105.930158</v>
      </c>
      <c r="V17" s="14"/>
    </row>
    <row r="18" ht="30" customHeight="1" spans="1:22">
      <c r="A18" s="7">
        <v>13</v>
      </c>
      <c r="B18" s="7" t="s">
        <v>789</v>
      </c>
      <c r="C18" s="8" t="s">
        <v>812</v>
      </c>
      <c r="D18" s="8" t="str">
        <f>VLOOKUP(C18,[1]明细台帐!$B$1:$C$65536,2,0)</f>
        <v>喀地财振【2023】10号</v>
      </c>
      <c r="E18" s="8" t="s">
        <v>809</v>
      </c>
      <c r="F18" s="9">
        <v>6.1685</v>
      </c>
      <c r="G18" s="9"/>
      <c r="H18" s="9"/>
      <c r="I18" s="9"/>
      <c r="J18" s="9">
        <v>6.1685</v>
      </c>
      <c r="K18" s="9"/>
      <c r="L18" s="9"/>
      <c r="M18" s="9"/>
      <c r="N18" s="9"/>
      <c r="O18" s="9"/>
      <c r="P18" s="9"/>
      <c r="Q18" s="9"/>
      <c r="R18" s="9"/>
      <c r="S18" s="9"/>
      <c r="T18" s="2">
        <f t="shared" ref="T18:T35" si="3">F18-U18</f>
        <v>0</v>
      </c>
      <c r="U18" s="15">
        <f t="shared" ref="U18:U35" si="4">SUM(G18:S18)</f>
        <v>6.1685</v>
      </c>
      <c r="V18" s="14"/>
    </row>
    <row r="19" ht="30" customHeight="1" spans="1:22">
      <c r="A19" s="7">
        <v>14</v>
      </c>
      <c r="B19" s="7" t="s">
        <v>789</v>
      </c>
      <c r="C19" s="8" t="s">
        <v>813</v>
      </c>
      <c r="D19" s="8" t="str">
        <f>VLOOKUP(C19,[1]明细台帐!$B$1:$C$65536,2,0)</f>
        <v>喀地财振【2023】10号</v>
      </c>
      <c r="E19" s="8" t="s">
        <v>809</v>
      </c>
      <c r="F19" s="9">
        <v>0.460254</v>
      </c>
      <c r="G19" s="9"/>
      <c r="H19" s="9"/>
      <c r="I19" s="9"/>
      <c r="J19" s="9">
        <v>0.460254</v>
      </c>
      <c r="K19" s="9"/>
      <c r="L19" s="9"/>
      <c r="M19" s="9"/>
      <c r="N19" s="9"/>
      <c r="O19" s="9"/>
      <c r="P19" s="9"/>
      <c r="Q19" s="9"/>
      <c r="R19" s="9"/>
      <c r="S19" s="9"/>
      <c r="T19" s="2">
        <f t="shared" si="3"/>
        <v>0</v>
      </c>
      <c r="U19" s="15">
        <f t="shared" si="4"/>
        <v>0.460254</v>
      </c>
      <c r="V19" s="14"/>
    </row>
    <row r="20" ht="30" customHeight="1" spans="1:22">
      <c r="A20" s="7">
        <v>15</v>
      </c>
      <c r="B20" s="7" t="s">
        <v>789</v>
      </c>
      <c r="C20" s="8" t="s">
        <v>814</v>
      </c>
      <c r="D20" s="8" t="str">
        <f>VLOOKUP(C20,[1]明细台帐!$B$1:$C$65536,2,0)</f>
        <v>喀地财振【2023】10号</v>
      </c>
      <c r="E20" s="8" t="s">
        <v>809</v>
      </c>
      <c r="F20" s="9">
        <v>36.019929</v>
      </c>
      <c r="G20" s="9"/>
      <c r="H20" s="9"/>
      <c r="I20" s="9"/>
      <c r="J20" s="9">
        <v>36.019929</v>
      </c>
      <c r="K20" s="9"/>
      <c r="L20" s="9"/>
      <c r="M20" s="9"/>
      <c r="N20" s="9"/>
      <c r="O20" s="9"/>
      <c r="P20" s="9"/>
      <c r="Q20" s="9"/>
      <c r="R20" s="9"/>
      <c r="S20" s="9"/>
      <c r="T20" s="2">
        <f t="shared" si="3"/>
        <v>0</v>
      </c>
      <c r="U20" s="15">
        <f t="shared" si="4"/>
        <v>36.019929</v>
      </c>
      <c r="V20" s="14"/>
    </row>
    <row r="21" ht="30" customHeight="1" spans="1:22">
      <c r="A21" s="7">
        <v>16</v>
      </c>
      <c r="B21" s="7" t="s">
        <v>789</v>
      </c>
      <c r="C21" s="8" t="s">
        <v>815</v>
      </c>
      <c r="D21" s="8" t="str">
        <f>VLOOKUP(C21,[1]明细台帐!$B$1:$C$65536,2,0)</f>
        <v>喀地财振【2023】10号</v>
      </c>
      <c r="E21" s="8" t="s">
        <v>809</v>
      </c>
      <c r="F21" s="9">
        <v>6.248277</v>
      </c>
      <c r="G21" s="9"/>
      <c r="H21" s="9"/>
      <c r="I21" s="9"/>
      <c r="J21" s="9">
        <v>6.248277</v>
      </c>
      <c r="K21" s="9"/>
      <c r="L21" s="9"/>
      <c r="M21" s="9"/>
      <c r="N21" s="9"/>
      <c r="O21" s="9"/>
      <c r="P21" s="9"/>
      <c r="Q21" s="9"/>
      <c r="R21" s="9"/>
      <c r="S21" s="9"/>
      <c r="T21" s="2">
        <f t="shared" si="3"/>
        <v>0</v>
      </c>
      <c r="U21" s="15">
        <f t="shared" si="4"/>
        <v>6.248277</v>
      </c>
      <c r="V21" s="14"/>
    </row>
    <row r="22" ht="30" customHeight="1" spans="1:22">
      <c r="A22" s="7">
        <v>17</v>
      </c>
      <c r="B22" s="7" t="s">
        <v>61</v>
      </c>
      <c r="C22" s="8" t="s">
        <v>580</v>
      </c>
      <c r="D22" s="8" t="str">
        <f>VLOOKUP(C22,[1]明细台帐!$B$1:$C$65536,2,0)</f>
        <v>喀地财振【2023】10号</v>
      </c>
      <c r="E22" s="8" t="s">
        <v>809</v>
      </c>
      <c r="F22" s="9">
        <v>70</v>
      </c>
      <c r="G22" s="9"/>
      <c r="H22" s="9"/>
      <c r="I22" s="9"/>
      <c r="J22" s="9"/>
      <c r="K22" s="9">
        <v>70</v>
      </c>
      <c r="L22" s="9"/>
      <c r="M22" s="9"/>
      <c r="N22" s="9"/>
      <c r="O22" s="9"/>
      <c r="P22" s="9"/>
      <c r="Q22" s="9"/>
      <c r="R22" s="9"/>
      <c r="S22" s="9"/>
      <c r="T22" s="2">
        <f t="shared" si="3"/>
        <v>0</v>
      </c>
      <c r="U22" s="15">
        <f t="shared" si="4"/>
        <v>70</v>
      </c>
      <c r="V22" s="14"/>
    </row>
    <row r="23" ht="30" customHeight="1" spans="1:22">
      <c r="A23" s="7">
        <v>18</v>
      </c>
      <c r="B23" s="7" t="s">
        <v>61</v>
      </c>
      <c r="C23" s="8" t="s">
        <v>583</v>
      </c>
      <c r="D23" s="8" t="str">
        <f>VLOOKUP(C23,[1]明细台帐!$B$1:$C$65536,2,0)</f>
        <v>喀地财振【2023】10号</v>
      </c>
      <c r="E23" s="8" t="s">
        <v>809</v>
      </c>
      <c r="F23" s="9">
        <v>60</v>
      </c>
      <c r="G23" s="9"/>
      <c r="H23" s="9"/>
      <c r="I23" s="9"/>
      <c r="J23" s="9"/>
      <c r="K23" s="9">
        <v>60</v>
      </c>
      <c r="L23" s="9"/>
      <c r="M23" s="9"/>
      <c r="N23" s="9"/>
      <c r="O23" s="9"/>
      <c r="P23" s="9"/>
      <c r="Q23" s="9"/>
      <c r="R23" s="9"/>
      <c r="S23" s="9"/>
      <c r="T23" s="2">
        <f t="shared" si="3"/>
        <v>0</v>
      </c>
      <c r="U23" s="15">
        <f t="shared" si="4"/>
        <v>60</v>
      </c>
      <c r="V23" s="14"/>
    </row>
    <row r="24" ht="30" customHeight="1" spans="1:22">
      <c r="A24" s="7">
        <v>19</v>
      </c>
      <c r="B24" s="7" t="s">
        <v>61</v>
      </c>
      <c r="C24" s="8" t="s">
        <v>586</v>
      </c>
      <c r="D24" s="8" t="str">
        <f>VLOOKUP(C24,[1]明细台帐!$B$1:$C$65536,2,0)</f>
        <v>喀地财振【2023】10号</v>
      </c>
      <c r="E24" s="8" t="s">
        <v>809</v>
      </c>
      <c r="F24" s="9">
        <v>60</v>
      </c>
      <c r="G24" s="9"/>
      <c r="H24" s="9"/>
      <c r="I24" s="9"/>
      <c r="J24" s="9"/>
      <c r="K24" s="9"/>
      <c r="L24" s="9"/>
      <c r="M24" s="9">
        <v>60</v>
      </c>
      <c r="N24" s="9"/>
      <c r="O24" s="9"/>
      <c r="P24" s="9"/>
      <c r="Q24" s="9"/>
      <c r="R24" s="9"/>
      <c r="S24" s="9"/>
      <c r="T24" s="2">
        <f t="shared" si="3"/>
        <v>0</v>
      </c>
      <c r="U24" s="15">
        <f t="shared" si="4"/>
        <v>60</v>
      </c>
      <c r="V24" s="14"/>
    </row>
    <row r="25" ht="30" customHeight="1" spans="1:22">
      <c r="A25" s="7">
        <v>20</v>
      </c>
      <c r="B25" s="7" t="s">
        <v>61</v>
      </c>
      <c r="C25" s="8" t="s">
        <v>589</v>
      </c>
      <c r="D25" s="8" t="str">
        <f>VLOOKUP(C25,[1]明细台帐!$B$1:$C$65536,2,0)</f>
        <v>喀地财振【2023】10号</v>
      </c>
      <c r="E25" s="8" t="s">
        <v>809</v>
      </c>
      <c r="F25" s="9">
        <v>100</v>
      </c>
      <c r="G25" s="9"/>
      <c r="H25" s="9"/>
      <c r="I25" s="9"/>
      <c r="J25" s="9"/>
      <c r="K25" s="9">
        <v>100</v>
      </c>
      <c r="L25" s="9"/>
      <c r="M25" s="9"/>
      <c r="N25" s="9"/>
      <c r="O25" s="9"/>
      <c r="P25" s="9"/>
      <c r="Q25" s="9"/>
      <c r="R25" s="9"/>
      <c r="S25" s="9"/>
      <c r="T25" s="2">
        <f t="shared" si="3"/>
        <v>0</v>
      </c>
      <c r="U25" s="15">
        <f t="shared" si="4"/>
        <v>100</v>
      </c>
      <c r="V25" s="14"/>
    </row>
    <row r="26" ht="30" customHeight="1" spans="1:22">
      <c r="A26" s="7">
        <v>21</v>
      </c>
      <c r="B26" s="7" t="s">
        <v>61</v>
      </c>
      <c r="C26" s="8" t="s">
        <v>195</v>
      </c>
      <c r="D26" s="8" t="str">
        <f>VLOOKUP(C26,[1]明细台帐!$B$1:$C$65536,2,0)</f>
        <v>喀地财振【2023】10号</v>
      </c>
      <c r="E26" s="8" t="s">
        <v>809</v>
      </c>
      <c r="F26" s="9">
        <v>15.91775</v>
      </c>
      <c r="G26" s="9"/>
      <c r="H26" s="9"/>
      <c r="I26" s="9"/>
      <c r="J26" s="9">
        <v>15.91775</v>
      </c>
      <c r="K26" s="9"/>
      <c r="L26" s="9"/>
      <c r="M26" s="9"/>
      <c r="N26" s="9"/>
      <c r="O26" s="9"/>
      <c r="P26" s="9"/>
      <c r="Q26" s="9"/>
      <c r="R26" s="9"/>
      <c r="S26" s="9"/>
      <c r="T26" s="2">
        <f t="shared" si="3"/>
        <v>0</v>
      </c>
      <c r="U26" s="15">
        <f t="shared" si="4"/>
        <v>15.91775</v>
      </c>
      <c r="V26" s="14"/>
    </row>
    <row r="27" ht="30" customHeight="1" spans="1:22">
      <c r="A27" s="7">
        <v>22</v>
      </c>
      <c r="B27" s="7" t="s">
        <v>61</v>
      </c>
      <c r="C27" s="8" t="s">
        <v>459</v>
      </c>
      <c r="D27" s="8" t="str">
        <f>VLOOKUP(C27,[1]明细台帐!$B$1:$C$65536,2,0)</f>
        <v>喀地财振【2023】10号</v>
      </c>
      <c r="E27" s="8" t="s">
        <v>809</v>
      </c>
      <c r="F27" s="9">
        <v>4.549161</v>
      </c>
      <c r="G27" s="9"/>
      <c r="H27" s="9"/>
      <c r="I27" s="9"/>
      <c r="J27" s="9">
        <v>4.549161</v>
      </c>
      <c r="K27" s="9"/>
      <c r="L27" s="9"/>
      <c r="M27" s="9"/>
      <c r="N27" s="9"/>
      <c r="O27" s="9"/>
      <c r="P27" s="9"/>
      <c r="Q27" s="9"/>
      <c r="R27" s="9"/>
      <c r="S27" s="9"/>
      <c r="T27" s="2">
        <f t="shared" si="3"/>
        <v>0</v>
      </c>
      <c r="U27" s="15">
        <f t="shared" si="4"/>
        <v>4.549161</v>
      </c>
      <c r="V27" s="14"/>
    </row>
    <row r="28" ht="30" customHeight="1" spans="1:22">
      <c r="A28" s="7">
        <v>23</v>
      </c>
      <c r="B28" s="7" t="s">
        <v>157</v>
      </c>
      <c r="C28" s="8" t="s">
        <v>186</v>
      </c>
      <c r="D28" s="8" t="str">
        <f>VLOOKUP(C28,[1]明细台帐!$B$1:$C$65536,2,0)</f>
        <v>喀地财振【2023】10号</v>
      </c>
      <c r="E28" s="8" t="s">
        <v>809</v>
      </c>
      <c r="F28" s="9">
        <v>3.505</v>
      </c>
      <c r="G28" s="9"/>
      <c r="H28" s="9"/>
      <c r="I28" s="9"/>
      <c r="J28" s="9">
        <v>3.505</v>
      </c>
      <c r="K28" s="9"/>
      <c r="L28" s="9"/>
      <c r="M28" s="9"/>
      <c r="N28" s="9"/>
      <c r="O28" s="9"/>
      <c r="P28" s="9"/>
      <c r="Q28" s="9"/>
      <c r="R28" s="9"/>
      <c r="S28" s="9"/>
      <c r="T28" s="2">
        <f t="shared" si="3"/>
        <v>0</v>
      </c>
      <c r="U28" s="15">
        <f t="shared" si="4"/>
        <v>3.505</v>
      </c>
      <c r="V28" s="14"/>
    </row>
    <row r="29" ht="30" customHeight="1" spans="1:22">
      <c r="A29" s="7">
        <v>24</v>
      </c>
      <c r="B29" s="7" t="s">
        <v>92</v>
      </c>
      <c r="C29" s="8" t="s">
        <v>202</v>
      </c>
      <c r="D29" s="8" t="str">
        <f>VLOOKUP(C29,[1]明细台帐!$B$1:$C$65536,2,0)</f>
        <v>喀地财振【2023】10号</v>
      </c>
      <c r="E29" s="8" t="s">
        <v>809</v>
      </c>
      <c r="F29" s="9">
        <v>0.06</v>
      </c>
      <c r="G29" s="9"/>
      <c r="H29" s="9"/>
      <c r="I29" s="9"/>
      <c r="J29" s="9">
        <v>0.06</v>
      </c>
      <c r="K29" s="9"/>
      <c r="L29" s="9"/>
      <c r="M29" s="9"/>
      <c r="N29" s="9"/>
      <c r="O29" s="9"/>
      <c r="P29" s="9"/>
      <c r="Q29" s="9"/>
      <c r="R29" s="9"/>
      <c r="S29" s="9"/>
      <c r="T29" s="2">
        <f t="shared" si="3"/>
        <v>0</v>
      </c>
      <c r="U29" s="15">
        <f t="shared" si="4"/>
        <v>0.06</v>
      </c>
      <c r="V29" s="14"/>
    </row>
    <row r="30" ht="30" customHeight="1" spans="1:22">
      <c r="A30" s="7">
        <v>25</v>
      </c>
      <c r="B30" s="7" t="s">
        <v>92</v>
      </c>
      <c r="C30" s="8" t="s">
        <v>226</v>
      </c>
      <c r="D30" s="8" t="str">
        <f>VLOOKUP(C30,[1]明细台帐!$B$1:$C$65536,2,0)</f>
        <v>喀地财振【2023】10号</v>
      </c>
      <c r="E30" s="8" t="s">
        <v>809</v>
      </c>
      <c r="F30" s="9">
        <v>0.354166</v>
      </c>
      <c r="G30" s="9"/>
      <c r="H30" s="9"/>
      <c r="I30" s="9"/>
      <c r="J30" s="9">
        <v>0.354166</v>
      </c>
      <c r="K30" s="9"/>
      <c r="L30" s="9"/>
      <c r="M30" s="9"/>
      <c r="N30" s="9"/>
      <c r="O30" s="9"/>
      <c r="P30" s="9"/>
      <c r="Q30" s="9"/>
      <c r="R30" s="9"/>
      <c r="S30" s="9"/>
      <c r="T30" s="2">
        <f t="shared" si="3"/>
        <v>0</v>
      </c>
      <c r="U30" s="15">
        <f t="shared" si="4"/>
        <v>0.354166</v>
      </c>
      <c r="V30" s="14"/>
    </row>
    <row r="31" ht="30" customHeight="1" spans="1:22">
      <c r="A31" s="7">
        <v>26</v>
      </c>
      <c r="B31" s="7" t="s">
        <v>92</v>
      </c>
      <c r="C31" s="8" t="s">
        <v>409</v>
      </c>
      <c r="D31" s="8" t="str">
        <f>VLOOKUP(C31,[1]明细台帐!$B$1:$C$65536,2,0)</f>
        <v>喀地财振【2023】10号</v>
      </c>
      <c r="E31" s="8" t="s">
        <v>809</v>
      </c>
      <c r="F31" s="9">
        <v>7.900832</v>
      </c>
      <c r="G31" s="9"/>
      <c r="H31" s="9"/>
      <c r="I31" s="9"/>
      <c r="J31" s="9">
        <v>7.900832</v>
      </c>
      <c r="K31" s="9"/>
      <c r="L31" s="9"/>
      <c r="M31" s="9"/>
      <c r="N31" s="9"/>
      <c r="O31" s="9"/>
      <c r="P31" s="9"/>
      <c r="Q31" s="9"/>
      <c r="R31" s="9"/>
      <c r="S31" s="9"/>
      <c r="T31" s="2">
        <f t="shared" si="3"/>
        <v>0</v>
      </c>
      <c r="U31" s="15">
        <f t="shared" si="4"/>
        <v>7.900832</v>
      </c>
      <c r="V31" s="14"/>
    </row>
    <row r="32" ht="30" customHeight="1" spans="1:22">
      <c r="A32" s="7">
        <v>27</v>
      </c>
      <c r="B32" s="7" t="s">
        <v>55</v>
      </c>
      <c r="C32" s="8" t="s">
        <v>52</v>
      </c>
      <c r="D32" s="8" t="str">
        <f>VLOOKUP(C32,[1]明细台帐!$B$1:$C$65536,2,0)</f>
        <v>喀地财振【2023】10号</v>
      </c>
      <c r="E32" s="8" t="s">
        <v>809</v>
      </c>
      <c r="F32" s="9">
        <v>85.360263</v>
      </c>
      <c r="G32" s="9"/>
      <c r="H32" s="9"/>
      <c r="I32" s="9">
        <v>14.709114</v>
      </c>
      <c r="J32" s="9">
        <v>0.214986</v>
      </c>
      <c r="K32" s="9">
        <v>13</v>
      </c>
      <c r="L32" s="9">
        <v>18.004573</v>
      </c>
      <c r="M32" s="9"/>
      <c r="N32" s="9">
        <v>3.88</v>
      </c>
      <c r="O32" s="9">
        <v>0.448183</v>
      </c>
      <c r="P32" s="9">
        <v>16</v>
      </c>
      <c r="Q32" s="9">
        <v>17.170231</v>
      </c>
      <c r="R32" s="9">
        <v>1.933176</v>
      </c>
      <c r="S32" s="9"/>
      <c r="T32" s="2">
        <f t="shared" si="3"/>
        <v>0</v>
      </c>
      <c r="U32" s="15">
        <f t="shared" si="4"/>
        <v>85.360263</v>
      </c>
      <c r="V32" s="14"/>
    </row>
    <row r="33" ht="30" customHeight="1" spans="1:22">
      <c r="A33" s="7">
        <v>28</v>
      </c>
      <c r="B33" s="7" t="s">
        <v>55</v>
      </c>
      <c r="C33" s="8" t="s">
        <v>816</v>
      </c>
      <c r="D33" s="8" t="str">
        <f>VLOOKUP(C33,[1]明细台帐!$B$1:$C$65536,2,0)</f>
        <v>喀地财振【2023】10号</v>
      </c>
      <c r="E33" s="8" t="s">
        <v>809</v>
      </c>
      <c r="F33" s="9">
        <v>0.9</v>
      </c>
      <c r="G33" s="9"/>
      <c r="H33" s="9"/>
      <c r="I33" s="9"/>
      <c r="J33" s="9">
        <v>0.9</v>
      </c>
      <c r="K33" s="9"/>
      <c r="L33" s="9"/>
      <c r="M33" s="9"/>
      <c r="N33" s="9"/>
      <c r="O33" s="9"/>
      <c r="P33" s="9"/>
      <c r="Q33" s="9"/>
      <c r="R33" s="9"/>
      <c r="S33" s="9"/>
      <c r="T33" s="2">
        <f t="shared" si="3"/>
        <v>0</v>
      </c>
      <c r="U33" s="15">
        <f t="shared" si="4"/>
        <v>0.9</v>
      </c>
      <c r="V33" s="14"/>
    </row>
    <row r="34" ht="30" customHeight="1" spans="1:22">
      <c r="A34" s="7">
        <v>29</v>
      </c>
      <c r="B34" s="7" t="s">
        <v>55</v>
      </c>
      <c r="C34" s="8" t="s">
        <v>817</v>
      </c>
      <c r="D34" s="8" t="str">
        <f>VLOOKUP(C34,[1]明细台帐!$B$1:$C$65536,2,0)</f>
        <v>喀地财振【2023】10号</v>
      </c>
      <c r="E34" s="8" t="s">
        <v>809</v>
      </c>
      <c r="F34" s="9">
        <v>82.671597</v>
      </c>
      <c r="G34" s="9"/>
      <c r="H34" s="9"/>
      <c r="I34" s="9">
        <v>82.671597</v>
      </c>
      <c r="J34" s="9"/>
      <c r="K34" s="9"/>
      <c r="L34" s="9"/>
      <c r="M34" s="9"/>
      <c r="N34" s="9"/>
      <c r="O34" s="9"/>
      <c r="P34" s="9"/>
      <c r="Q34" s="9"/>
      <c r="R34" s="9"/>
      <c r="S34" s="9"/>
      <c r="T34" s="2">
        <f t="shared" si="3"/>
        <v>0</v>
      </c>
      <c r="U34" s="15">
        <f t="shared" si="4"/>
        <v>82.671597</v>
      </c>
      <c r="V34" s="14"/>
    </row>
    <row r="35" ht="30" customHeight="1" spans="1:22">
      <c r="A35" s="7">
        <v>30</v>
      </c>
      <c r="B35" s="7" t="s">
        <v>165</v>
      </c>
      <c r="C35" s="8" t="s">
        <v>209</v>
      </c>
      <c r="D35" s="8" t="str">
        <f>VLOOKUP(C35,[1]明细台帐!$B$1:$C$65536,2,0)</f>
        <v>喀地财振【2023】10号</v>
      </c>
      <c r="E35" s="8" t="s">
        <v>809</v>
      </c>
      <c r="F35" s="9">
        <v>0.149</v>
      </c>
      <c r="G35" s="9"/>
      <c r="H35" s="9"/>
      <c r="I35" s="9"/>
      <c r="J35" s="9">
        <v>0.149</v>
      </c>
      <c r="K35" s="9"/>
      <c r="L35" s="9"/>
      <c r="M35" s="9"/>
      <c r="N35" s="9"/>
      <c r="O35" s="9"/>
      <c r="P35" s="9"/>
      <c r="Q35" s="9"/>
      <c r="R35" s="9"/>
      <c r="S35" s="9"/>
      <c r="T35" s="2">
        <f t="shared" ref="T35:T78" si="5">F35-U35</f>
        <v>0</v>
      </c>
      <c r="U35" s="15">
        <f t="shared" ref="U35:U78" si="6">SUM(G35:S35)</f>
        <v>0.149</v>
      </c>
      <c r="V35" s="14"/>
    </row>
    <row r="36" ht="30" customHeight="1" spans="1:22">
      <c r="A36" s="7">
        <v>31</v>
      </c>
      <c r="B36" s="7" t="s">
        <v>165</v>
      </c>
      <c r="C36" s="8" t="s">
        <v>362</v>
      </c>
      <c r="D36" s="8" t="s">
        <v>818</v>
      </c>
      <c r="E36" s="8" t="s">
        <v>809</v>
      </c>
      <c r="F36" s="9">
        <v>7.153567</v>
      </c>
      <c r="G36" s="9"/>
      <c r="H36" s="9"/>
      <c r="I36" s="9"/>
      <c r="J36" s="9">
        <v>7.153567</v>
      </c>
      <c r="K36" s="9"/>
      <c r="L36" s="9"/>
      <c r="M36" s="9"/>
      <c r="N36" s="9"/>
      <c r="O36" s="9"/>
      <c r="P36" s="9"/>
      <c r="Q36" s="9"/>
      <c r="R36" s="9"/>
      <c r="S36" s="9"/>
      <c r="T36" s="2">
        <f t="shared" si="5"/>
        <v>0</v>
      </c>
      <c r="U36" s="15">
        <f t="shared" si="6"/>
        <v>7.153567</v>
      </c>
      <c r="V36" s="14"/>
    </row>
    <row r="37" ht="30" customHeight="1" spans="1:22">
      <c r="A37" s="7">
        <v>32</v>
      </c>
      <c r="B37" s="7" t="s">
        <v>104</v>
      </c>
      <c r="C37" s="8" t="s">
        <v>629</v>
      </c>
      <c r="D37" s="8" t="str">
        <f>VLOOKUP(C37,[1]明细台帐!$B$1:$C$65536,2,0)</f>
        <v>喀地财振【2023】10号</v>
      </c>
      <c r="E37" s="8" t="s">
        <v>809</v>
      </c>
      <c r="F37" s="9">
        <v>30</v>
      </c>
      <c r="G37" s="9"/>
      <c r="H37" s="9"/>
      <c r="I37" s="9">
        <v>30</v>
      </c>
      <c r="J37" s="9"/>
      <c r="K37" s="9"/>
      <c r="L37" s="9"/>
      <c r="M37" s="9"/>
      <c r="N37" s="9"/>
      <c r="O37" s="9"/>
      <c r="P37" s="9"/>
      <c r="Q37" s="9"/>
      <c r="R37" s="9"/>
      <c r="S37" s="9"/>
      <c r="T37" s="2">
        <f t="shared" si="5"/>
        <v>0</v>
      </c>
      <c r="U37" s="15">
        <f t="shared" si="6"/>
        <v>30</v>
      </c>
      <c r="V37" s="14"/>
    </row>
    <row r="38" ht="30" customHeight="1" spans="1:22">
      <c r="A38" s="7">
        <v>33</v>
      </c>
      <c r="B38" s="7" t="s">
        <v>104</v>
      </c>
      <c r="C38" s="8" t="s">
        <v>191</v>
      </c>
      <c r="D38" s="8" t="str">
        <f>VLOOKUP(C38,[1]明细台帐!$B$1:$C$65536,2,0)</f>
        <v>喀地财振【2023】10号</v>
      </c>
      <c r="E38" s="8" t="s">
        <v>809</v>
      </c>
      <c r="F38" s="9">
        <v>12.13857</v>
      </c>
      <c r="G38" s="9"/>
      <c r="H38" s="9"/>
      <c r="I38" s="9">
        <v>12.13857</v>
      </c>
      <c r="J38" s="9"/>
      <c r="K38" s="9"/>
      <c r="L38" s="9"/>
      <c r="M38" s="9"/>
      <c r="N38" s="9"/>
      <c r="O38" s="9"/>
      <c r="P38" s="9"/>
      <c r="Q38" s="9"/>
      <c r="R38" s="9"/>
      <c r="S38" s="9"/>
      <c r="T38" s="2">
        <f t="shared" si="5"/>
        <v>0</v>
      </c>
      <c r="U38" s="15">
        <f t="shared" si="6"/>
        <v>12.13857</v>
      </c>
      <c r="V38" s="14"/>
    </row>
    <row r="39" ht="30" customHeight="1" spans="1:22">
      <c r="A39" s="7">
        <v>34</v>
      </c>
      <c r="B39" s="7" t="s">
        <v>104</v>
      </c>
      <c r="C39" s="8" t="s">
        <v>819</v>
      </c>
      <c r="D39" s="8" t="str">
        <f>VLOOKUP(C39,[1]明细台帐!$B$1:$C$65536,2,0)</f>
        <v>喀地财振【2023】10号</v>
      </c>
      <c r="E39" s="8" t="s">
        <v>809</v>
      </c>
      <c r="F39" s="9">
        <v>20</v>
      </c>
      <c r="G39" s="9"/>
      <c r="H39" s="9"/>
      <c r="I39" s="9">
        <v>20</v>
      </c>
      <c r="J39" s="9"/>
      <c r="K39" s="9"/>
      <c r="L39" s="9"/>
      <c r="M39" s="9"/>
      <c r="N39" s="9"/>
      <c r="O39" s="9"/>
      <c r="P39" s="9"/>
      <c r="Q39" s="9"/>
      <c r="R39" s="9"/>
      <c r="S39" s="9"/>
      <c r="T39" s="2">
        <f t="shared" si="5"/>
        <v>0</v>
      </c>
      <c r="U39" s="15">
        <f t="shared" si="6"/>
        <v>20</v>
      </c>
      <c r="V39" s="14"/>
    </row>
    <row r="40" ht="30" customHeight="1" spans="1:22">
      <c r="A40" s="7">
        <v>35</v>
      </c>
      <c r="B40" s="7" t="s">
        <v>104</v>
      </c>
      <c r="C40" s="8" t="s">
        <v>374</v>
      </c>
      <c r="D40" s="8" t="str">
        <f>VLOOKUP(C40,[1]明细台帐!$B$1:$C$65536,2,0)</f>
        <v>喀地财振【2023】10号</v>
      </c>
      <c r="E40" s="8" t="s">
        <v>809</v>
      </c>
      <c r="F40" s="9">
        <v>0.895508</v>
      </c>
      <c r="G40" s="9"/>
      <c r="H40" s="9"/>
      <c r="I40" s="9"/>
      <c r="J40" s="9">
        <v>0.895508</v>
      </c>
      <c r="K40" s="9"/>
      <c r="L40" s="9"/>
      <c r="M40" s="9"/>
      <c r="N40" s="9"/>
      <c r="O40" s="9"/>
      <c r="P40" s="9"/>
      <c r="Q40" s="9"/>
      <c r="R40" s="9"/>
      <c r="S40" s="9"/>
      <c r="T40" s="2">
        <f t="shared" si="5"/>
        <v>0</v>
      </c>
      <c r="U40" s="15">
        <f t="shared" si="6"/>
        <v>0.895508</v>
      </c>
      <c r="V40" s="14"/>
    </row>
    <row r="41" ht="30" customHeight="1" spans="1:22">
      <c r="A41" s="7">
        <v>36</v>
      </c>
      <c r="B41" s="7" t="s">
        <v>104</v>
      </c>
      <c r="C41" s="8" t="s">
        <v>378</v>
      </c>
      <c r="D41" s="8" t="str">
        <f>VLOOKUP(C41,[1]明细台帐!$B$1:$C$65536,2,0)</f>
        <v>喀地财振【2023】10号</v>
      </c>
      <c r="E41" s="8" t="s">
        <v>809</v>
      </c>
      <c r="F41" s="9">
        <v>30</v>
      </c>
      <c r="G41" s="9"/>
      <c r="H41" s="9"/>
      <c r="I41" s="9">
        <v>30</v>
      </c>
      <c r="J41" s="9"/>
      <c r="K41" s="9"/>
      <c r="L41" s="9"/>
      <c r="M41" s="9"/>
      <c r="N41" s="9"/>
      <c r="O41" s="9"/>
      <c r="P41" s="9"/>
      <c r="Q41" s="9"/>
      <c r="R41" s="9"/>
      <c r="S41" s="9"/>
      <c r="T41" s="2">
        <f t="shared" si="5"/>
        <v>0</v>
      </c>
      <c r="U41" s="15">
        <f t="shared" si="6"/>
        <v>30</v>
      </c>
      <c r="V41" s="14"/>
    </row>
    <row r="42" ht="30" customHeight="1" spans="1:22">
      <c r="A42" s="7">
        <v>37</v>
      </c>
      <c r="B42" s="7" t="s">
        <v>66</v>
      </c>
      <c r="C42" s="8" t="s">
        <v>820</v>
      </c>
      <c r="D42" s="8" t="str">
        <f>VLOOKUP(C42,[1]明细台帐!$B$1:$C$65536,2,0)</f>
        <v>喀地财振【2023】10号</v>
      </c>
      <c r="E42" s="8" t="s">
        <v>809</v>
      </c>
      <c r="F42" s="9">
        <v>30</v>
      </c>
      <c r="G42" s="9"/>
      <c r="H42" s="9"/>
      <c r="I42" s="9">
        <v>30</v>
      </c>
      <c r="J42" s="9"/>
      <c r="K42" s="9"/>
      <c r="L42" s="9"/>
      <c r="M42" s="9"/>
      <c r="N42" s="9"/>
      <c r="O42" s="9"/>
      <c r="P42" s="9"/>
      <c r="Q42" s="9"/>
      <c r="R42" s="9"/>
      <c r="S42" s="9"/>
      <c r="T42" s="2">
        <f t="shared" si="5"/>
        <v>0</v>
      </c>
      <c r="U42" s="15">
        <f t="shared" si="6"/>
        <v>30</v>
      </c>
      <c r="V42" s="14"/>
    </row>
    <row r="43" ht="30" customHeight="1" spans="1:22">
      <c r="A43" s="7">
        <v>38</v>
      </c>
      <c r="B43" s="7" t="s">
        <v>66</v>
      </c>
      <c r="C43" s="8" t="s">
        <v>592</v>
      </c>
      <c r="D43" s="8" t="str">
        <f>VLOOKUP(C43,[1]明细台帐!$B$1:$C$65536,2,0)</f>
        <v>喀地财振【2023】10号</v>
      </c>
      <c r="E43" s="8" t="s">
        <v>809</v>
      </c>
      <c r="F43" s="9">
        <v>30</v>
      </c>
      <c r="G43" s="9"/>
      <c r="H43" s="9"/>
      <c r="I43" s="9">
        <v>30</v>
      </c>
      <c r="J43" s="9"/>
      <c r="K43" s="9"/>
      <c r="L43" s="9"/>
      <c r="M43" s="9"/>
      <c r="N43" s="9"/>
      <c r="O43" s="9"/>
      <c r="P43" s="9"/>
      <c r="Q43" s="9"/>
      <c r="R43" s="9"/>
      <c r="S43" s="9"/>
      <c r="T43" s="2">
        <f t="shared" si="5"/>
        <v>0</v>
      </c>
      <c r="U43" s="15">
        <f t="shared" si="6"/>
        <v>30</v>
      </c>
      <c r="V43" s="14"/>
    </row>
    <row r="44" ht="30" customHeight="1" spans="1:22">
      <c r="A44" s="7">
        <v>39</v>
      </c>
      <c r="B44" s="7" t="s">
        <v>66</v>
      </c>
      <c r="C44" s="8" t="s">
        <v>595</v>
      </c>
      <c r="D44" s="8" t="str">
        <f>VLOOKUP(C44,[1]明细台帐!$B$1:$C$65536,2,0)</f>
        <v>喀地财振【2023】10号</v>
      </c>
      <c r="E44" s="8" t="s">
        <v>809</v>
      </c>
      <c r="F44" s="9">
        <v>100</v>
      </c>
      <c r="G44" s="9"/>
      <c r="H44" s="9"/>
      <c r="I44" s="9"/>
      <c r="J44" s="9"/>
      <c r="K44" s="9"/>
      <c r="L44" s="9"/>
      <c r="M44" s="9"/>
      <c r="N44" s="9"/>
      <c r="O44" s="9"/>
      <c r="P44" s="9">
        <v>100</v>
      </c>
      <c r="Q44" s="9"/>
      <c r="R44" s="9"/>
      <c r="S44" s="9"/>
      <c r="T44" s="2">
        <f t="shared" si="5"/>
        <v>0</v>
      </c>
      <c r="U44" s="15">
        <f t="shared" si="6"/>
        <v>100</v>
      </c>
      <c r="V44" s="14"/>
    </row>
    <row r="45" ht="30" customHeight="1" spans="1:22">
      <c r="A45" s="7">
        <v>40</v>
      </c>
      <c r="B45" s="7" t="s">
        <v>66</v>
      </c>
      <c r="C45" s="8" t="s">
        <v>597</v>
      </c>
      <c r="D45" s="8" t="str">
        <f>VLOOKUP(C45,[1]明细台帐!$B$1:$C$65536,2,0)</f>
        <v>喀地财振【2023】10号</v>
      </c>
      <c r="E45" s="8" t="s">
        <v>809</v>
      </c>
      <c r="F45" s="9">
        <v>200</v>
      </c>
      <c r="G45" s="9"/>
      <c r="H45" s="9"/>
      <c r="I45" s="9"/>
      <c r="J45" s="9"/>
      <c r="K45" s="9"/>
      <c r="L45" s="9"/>
      <c r="M45" s="9"/>
      <c r="N45" s="9"/>
      <c r="O45" s="9"/>
      <c r="P45" s="9">
        <v>200</v>
      </c>
      <c r="Q45" s="9"/>
      <c r="R45" s="9"/>
      <c r="S45" s="9"/>
      <c r="T45" s="2">
        <f t="shared" si="5"/>
        <v>0</v>
      </c>
      <c r="U45" s="15">
        <f t="shared" si="6"/>
        <v>200</v>
      </c>
      <c r="V45" s="14"/>
    </row>
    <row r="46" ht="30" customHeight="1" spans="1:22">
      <c r="A46" s="7">
        <v>41</v>
      </c>
      <c r="B46" s="7" t="s">
        <v>66</v>
      </c>
      <c r="C46" s="8" t="s">
        <v>199</v>
      </c>
      <c r="D46" s="8" t="str">
        <f>VLOOKUP(C46,[1]明细台帐!$B$1:$C$65536,2,0)</f>
        <v>喀地财振【2023】10号</v>
      </c>
      <c r="E46" s="8" t="s">
        <v>809</v>
      </c>
      <c r="F46" s="9">
        <v>4.55439999999999</v>
      </c>
      <c r="G46" s="9"/>
      <c r="H46" s="9"/>
      <c r="I46" s="9"/>
      <c r="J46" s="9">
        <v>4.55439999999999</v>
      </c>
      <c r="K46" s="9"/>
      <c r="L46" s="9"/>
      <c r="M46" s="9"/>
      <c r="N46" s="9"/>
      <c r="O46" s="9"/>
      <c r="P46" s="9"/>
      <c r="Q46" s="9"/>
      <c r="R46" s="9"/>
      <c r="S46" s="9"/>
      <c r="T46" s="2">
        <f t="shared" si="5"/>
        <v>0</v>
      </c>
      <c r="U46" s="15">
        <f t="shared" si="6"/>
        <v>4.55439999999999</v>
      </c>
      <c r="V46" s="14"/>
    </row>
    <row r="47" ht="30" customHeight="1" spans="1:22">
      <c r="A47" s="7">
        <v>42</v>
      </c>
      <c r="B47" s="7" t="s">
        <v>66</v>
      </c>
      <c r="C47" s="8" t="s">
        <v>382</v>
      </c>
      <c r="D47" s="8" t="str">
        <f>VLOOKUP(C47,[1]明细台帐!$B$1:$C$65536,2,0)</f>
        <v>喀地财振【2023】10号</v>
      </c>
      <c r="E47" s="8" t="s">
        <v>809</v>
      </c>
      <c r="F47" s="9">
        <v>81.758526</v>
      </c>
      <c r="G47" s="9"/>
      <c r="H47" s="9"/>
      <c r="I47" s="9"/>
      <c r="J47" s="9"/>
      <c r="K47" s="9"/>
      <c r="L47" s="9"/>
      <c r="M47" s="9"/>
      <c r="N47" s="9"/>
      <c r="O47" s="9">
        <v>81.758526</v>
      </c>
      <c r="P47" s="9"/>
      <c r="Q47" s="9"/>
      <c r="R47" s="9"/>
      <c r="S47" s="9"/>
      <c r="T47" s="2">
        <f t="shared" si="5"/>
        <v>0</v>
      </c>
      <c r="U47" s="15">
        <f t="shared" si="6"/>
        <v>81.758526</v>
      </c>
      <c r="V47" s="14"/>
    </row>
    <row r="48" ht="30" customHeight="1" spans="1:22">
      <c r="A48" s="7">
        <v>43</v>
      </c>
      <c r="B48" s="7" t="s">
        <v>66</v>
      </c>
      <c r="C48" s="8" t="s">
        <v>386</v>
      </c>
      <c r="D48" s="8" t="str">
        <f>VLOOKUP(C48,[1]明细台帐!$B$1:$C$65536,2,0)</f>
        <v>喀地财振【2023】10号</v>
      </c>
      <c r="E48" s="8" t="s">
        <v>809</v>
      </c>
      <c r="F48" s="9">
        <v>130.725975</v>
      </c>
      <c r="G48" s="9"/>
      <c r="H48" s="9"/>
      <c r="I48" s="9"/>
      <c r="J48" s="9"/>
      <c r="K48" s="9"/>
      <c r="L48" s="9"/>
      <c r="M48" s="9"/>
      <c r="N48" s="9"/>
      <c r="O48" s="9">
        <v>130.725975</v>
      </c>
      <c r="P48" s="9"/>
      <c r="Q48" s="9"/>
      <c r="R48" s="9"/>
      <c r="S48" s="9"/>
      <c r="T48" s="2">
        <f t="shared" si="5"/>
        <v>0</v>
      </c>
      <c r="U48" s="15">
        <f t="shared" si="6"/>
        <v>130.725975</v>
      </c>
      <c r="V48" s="14"/>
    </row>
    <row r="49" ht="30" customHeight="1" spans="1:22">
      <c r="A49" s="7">
        <v>44</v>
      </c>
      <c r="B49" s="7" t="s">
        <v>47</v>
      </c>
      <c r="C49" s="8" t="s">
        <v>566</v>
      </c>
      <c r="D49" s="8" t="str">
        <f>VLOOKUP(C49,[1]明细台帐!$B$1:$C$65536,2,0)</f>
        <v>喀地财振【2023】10号</v>
      </c>
      <c r="E49" s="8" t="s">
        <v>809</v>
      </c>
      <c r="F49" s="9">
        <v>228</v>
      </c>
      <c r="G49" s="9"/>
      <c r="H49" s="9"/>
      <c r="I49" s="9"/>
      <c r="J49" s="9"/>
      <c r="K49" s="9"/>
      <c r="L49" s="9"/>
      <c r="M49" s="9">
        <v>228</v>
      </c>
      <c r="N49" s="9"/>
      <c r="O49" s="9"/>
      <c r="P49" s="9"/>
      <c r="Q49" s="9"/>
      <c r="R49" s="9"/>
      <c r="S49" s="9"/>
      <c r="T49" s="2">
        <f t="shared" si="5"/>
        <v>0</v>
      </c>
      <c r="U49" s="15">
        <f t="shared" si="6"/>
        <v>228</v>
      </c>
      <c r="V49" s="14"/>
    </row>
    <row r="50" ht="30" customHeight="1" spans="1:22">
      <c r="A50" s="7">
        <v>45</v>
      </c>
      <c r="B50" s="7" t="s">
        <v>47</v>
      </c>
      <c r="C50" s="8" t="s">
        <v>568</v>
      </c>
      <c r="D50" s="8" t="str">
        <f>VLOOKUP(C50,[1]明细台帐!$B$1:$C$65536,2,0)</f>
        <v>喀地财振【2023】10号</v>
      </c>
      <c r="E50" s="8" t="s">
        <v>809</v>
      </c>
      <c r="F50" s="9">
        <v>276</v>
      </c>
      <c r="G50" s="9"/>
      <c r="H50" s="9"/>
      <c r="I50" s="9"/>
      <c r="J50" s="9"/>
      <c r="K50" s="9"/>
      <c r="L50" s="9"/>
      <c r="M50" s="9">
        <v>107</v>
      </c>
      <c r="N50" s="9"/>
      <c r="O50" s="9">
        <v>169</v>
      </c>
      <c r="P50" s="9"/>
      <c r="Q50" s="9"/>
      <c r="R50" s="9"/>
      <c r="S50" s="9"/>
      <c r="T50" s="2">
        <f t="shared" si="5"/>
        <v>0</v>
      </c>
      <c r="U50" s="15">
        <f t="shared" si="6"/>
        <v>276</v>
      </c>
      <c r="V50" s="14"/>
    </row>
    <row r="51" ht="30" customHeight="1" spans="1:22">
      <c r="A51" s="7">
        <v>46</v>
      </c>
      <c r="B51" s="7" t="s">
        <v>47</v>
      </c>
      <c r="C51" s="8" t="s">
        <v>571</v>
      </c>
      <c r="D51" s="8" t="str">
        <f>VLOOKUP(C51,[1]明细台帐!$B$1:$C$65536,2,0)</f>
        <v>喀地财振【2023】10号</v>
      </c>
      <c r="E51" s="8" t="s">
        <v>809</v>
      </c>
      <c r="F51" s="9">
        <v>204</v>
      </c>
      <c r="G51" s="9"/>
      <c r="H51" s="9">
        <v>200.1444</v>
      </c>
      <c r="I51" s="9"/>
      <c r="J51" s="9"/>
      <c r="K51" s="9"/>
      <c r="L51" s="9"/>
      <c r="M51" s="9"/>
      <c r="N51" s="9"/>
      <c r="O51" s="9"/>
      <c r="P51" s="9"/>
      <c r="Q51" s="9">
        <v>3.85560000000001</v>
      </c>
      <c r="R51" s="9"/>
      <c r="S51" s="9"/>
      <c r="T51" s="2">
        <f t="shared" si="5"/>
        <v>0</v>
      </c>
      <c r="U51" s="15">
        <f t="shared" si="6"/>
        <v>204</v>
      </c>
      <c r="V51" s="14"/>
    </row>
    <row r="52" ht="30" customHeight="1" spans="1:22">
      <c r="A52" s="7">
        <v>47</v>
      </c>
      <c r="B52" s="7" t="s">
        <v>47</v>
      </c>
      <c r="C52" s="8" t="s">
        <v>573</v>
      </c>
      <c r="D52" s="8" t="str">
        <f>VLOOKUP(C52,[1]明细台帐!$B$1:$C$65536,2,0)</f>
        <v>喀地财振【2023】10号</v>
      </c>
      <c r="E52" s="8" t="s">
        <v>809</v>
      </c>
      <c r="F52" s="9">
        <v>301.463761</v>
      </c>
      <c r="G52" s="9">
        <v>246.3776</v>
      </c>
      <c r="H52" s="9"/>
      <c r="I52" s="9"/>
      <c r="J52" s="9"/>
      <c r="K52" s="9"/>
      <c r="L52" s="9"/>
      <c r="M52" s="9"/>
      <c r="N52" s="9"/>
      <c r="O52" s="9"/>
      <c r="P52" s="9"/>
      <c r="Q52" s="9">
        <v>55.086161</v>
      </c>
      <c r="R52" s="9"/>
      <c r="S52" s="9"/>
      <c r="T52" s="2">
        <f t="shared" si="5"/>
        <v>0</v>
      </c>
      <c r="U52" s="15">
        <f t="shared" si="6"/>
        <v>301.463761</v>
      </c>
      <c r="V52" s="14"/>
    </row>
    <row r="53" ht="30" customHeight="1" spans="1:22">
      <c r="A53" s="7">
        <v>48</v>
      </c>
      <c r="B53" s="7" t="s">
        <v>47</v>
      </c>
      <c r="C53" s="8" t="s">
        <v>577</v>
      </c>
      <c r="D53" s="8" t="str">
        <f>VLOOKUP(C53,[1]明细台帐!$B$1:$C$65536,2,0)</f>
        <v>喀地财振【2023】10号</v>
      </c>
      <c r="E53" s="8" t="s">
        <v>809</v>
      </c>
      <c r="F53" s="9">
        <v>265</v>
      </c>
      <c r="G53" s="9"/>
      <c r="H53" s="9"/>
      <c r="I53" s="9"/>
      <c r="J53" s="9"/>
      <c r="K53" s="9"/>
      <c r="L53" s="9"/>
      <c r="M53" s="9"/>
      <c r="N53" s="9">
        <v>265</v>
      </c>
      <c r="O53" s="9"/>
      <c r="P53" s="9"/>
      <c r="Q53" s="9"/>
      <c r="R53" s="9"/>
      <c r="S53" s="9"/>
      <c r="T53" s="2">
        <f t="shared" si="5"/>
        <v>0</v>
      </c>
      <c r="U53" s="15">
        <f t="shared" si="6"/>
        <v>265</v>
      </c>
      <c r="V53" s="14"/>
    </row>
    <row r="54" ht="30" customHeight="1" spans="1:22">
      <c r="A54" s="7">
        <v>49</v>
      </c>
      <c r="B54" s="7" t="s">
        <v>47</v>
      </c>
      <c r="C54" s="8" t="s">
        <v>641</v>
      </c>
      <c r="D54" s="8" t="str">
        <f>VLOOKUP(C54,[1]明细台帐!$B$1:$C$65536,2,0)</f>
        <v>喀地财振【2023】11号</v>
      </c>
      <c r="E54" s="8" t="s">
        <v>808</v>
      </c>
      <c r="F54" s="9">
        <v>29</v>
      </c>
      <c r="G54" s="9"/>
      <c r="H54" s="9"/>
      <c r="I54" s="9"/>
      <c r="J54" s="9"/>
      <c r="K54" s="9"/>
      <c r="L54" s="9">
        <v>29</v>
      </c>
      <c r="M54" s="9"/>
      <c r="N54" s="9"/>
      <c r="O54" s="9"/>
      <c r="P54" s="9"/>
      <c r="Q54" s="9"/>
      <c r="R54" s="9"/>
      <c r="S54" s="9"/>
      <c r="T54" s="2">
        <f t="shared" si="5"/>
        <v>0</v>
      </c>
      <c r="U54" s="15">
        <f t="shared" si="6"/>
        <v>29</v>
      </c>
      <c r="V54" s="14"/>
    </row>
    <row r="55" ht="30" customHeight="1" spans="1:22">
      <c r="A55" s="7">
        <v>50</v>
      </c>
      <c r="B55" s="7" t="s">
        <v>47</v>
      </c>
      <c r="C55" s="8" t="s">
        <v>188</v>
      </c>
      <c r="D55" s="8" t="str">
        <f>VLOOKUP(C55,[1]明细台帐!$B$1:$C$65536,2,0)</f>
        <v>喀地财振【2023】10号</v>
      </c>
      <c r="E55" s="8" t="s">
        <v>809</v>
      </c>
      <c r="F55" s="9">
        <v>4.15</v>
      </c>
      <c r="G55" s="9"/>
      <c r="H55" s="9"/>
      <c r="I55" s="9"/>
      <c r="J55" s="9"/>
      <c r="K55" s="9"/>
      <c r="L55" s="9"/>
      <c r="M55" s="9"/>
      <c r="N55" s="9">
        <v>4.15</v>
      </c>
      <c r="O55" s="9"/>
      <c r="P55" s="9"/>
      <c r="Q55" s="9"/>
      <c r="R55" s="9"/>
      <c r="S55" s="9"/>
      <c r="T55" s="2">
        <f t="shared" si="5"/>
        <v>0</v>
      </c>
      <c r="U55" s="15">
        <f t="shared" si="6"/>
        <v>4.15</v>
      </c>
      <c r="V55" s="14"/>
    </row>
    <row r="56" ht="30" customHeight="1" spans="1:22">
      <c r="A56" s="7">
        <v>51</v>
      </c>
      <c r="B56" s="7" t="s">
        <v>47</v>
      </c>
      <c r="C56" s="8" t="s">
        <v>366</v>
      </c>
      <c r="D56" s="8" t="str">
        <f>VLOOKUP(C56,[1]明细台帐!$B$1:$C$65536,2,0)</f>
        <v>喀地财振【2023】10号</v>
      </c>
      <c r="E56" s="8" t="s">
        <v>809</v>
      </c>
      <c r="F56" s="9">
        <v>71</v>
      </c>
      <c r="G56" s="9"/>
      <c r="H56" s="9"/>
      <c r="I56" s="9"/>
      <c r="J56" s="9"/>
      <c r="K56" s="9"/>
      <c r="L56" s="9"/>
      <c r="M56" s="9"/>
      <c r="N56" s="9">
        <v>71</v>
      </c>
      <c r="O56" s="9"/>
      <c r="P56" s="9"/>
      <c r="Q56" s="9"/>
      <c r="R56" s="9"/>
      <c r="S56" s="9"/>
      <c r="T56" s="2">
        <f t="shared" si="5"/>
        <v>0</v>
      </c>
      <c r="U56" s="15">
        <f t="shared" si="6"/>
        <v>71</v>
      </c>
      <c r="V56" s="14"/>
    </row>
    <row r="57" ht="30" customHeight="1" spans="1:22">
      <c r="A57" s="7">
        <v>52</v>
      </c>
      <c r="B57" s="7" t="s">
        <v>47</v>
      </c>
      <c r="C57" s="8" t="s">
        <v>370</v>
      </c>
      <c r="D57" s="8" t="str">
        <f>VLOOKUP(C57,[1]明细台帐!$B$1:$C$65536,2,0)</f>
        <v>喀地财振【2023】10号</v>
      </c>
      <c r="E57" s="8" t="s">
        <v>809</v>
      </c>
      <c r="F57" s="9">
        <v>5.371202</v>
      </c>
      <c r="G57" s="9"/>
      <c r="H57" s="9"/>
      <c r="I57" s="9"/>
      <c r="J57" s="9"/>
      <c r="K57" s="9"/>
      <c r="L57" s="9"/>
      <c r="M57" s="9"/>
      <c r="N57" s="9"/>
      <c r="O57" s="9">
        <v>5.371202</v>
      </c>
      <c r="P57" s="9"/>
      <c r="Q57" s="9"/>
      <c r="R57" s="9"/>
      <c r="S57" s="9"/>
      <c r="T57" s="2">
        <f t="shared" si="5"/>
        <v>0</v>
      </c>
      <c r="U57" s="15">
        <f t="shared" si="6"/>
        <v>5.371202</v>
      </c>
      <c r="V57" s="14"/>
    </row>
    <row r="58" ht="30" customHeight="1" spans="1:22">
      <c r="A58" s="7">
        <v>53</v>
      </c>
      <c r="B58" s="7" t="s">
        <v>129</v>
      </c>
      <c r="C58" s="8" t="s">
        <v>639</v>
      </c>
      <c r="D58" s="11" t="s">
        <v>821</v>
      </c>
      <c r="E58" s="8" t="s">
        <v>808</v>
      </c>
      <c r="F58" s="9">
        <v>5.6549</v>
      </c>
      <c r="G58" s="9"/>
      <c r="H58" s="9"/>
      <c r="I58" s="9"/>
      <c r="J58" s="9"/>
      <c r="K58" s="9"/>
      <c r="L58" s="9">
        <v>5.6549</v>
      </c>
      <c r="M58" s="9"/>
      <c r="N58" s="9"/>
      <c r="O58" s="9"/>
      <c r="P58" s="9"/>
      <c r="Q58" s="9"/>
      <c r="R58" s="9"/>
      <c r="S58" s="9"/>
      <c r="T58" s="2">
        <f t="shared" si="5"/>
        <v>0</v>
      </c>
      <c r="U58" s="15">
        <f t="shared" si="6"/>
        <v>5.6549</v>
      </c>
      <c r="V58" s="14"/>
    </row>
    <row r="59" ht="30" customHeight="1" spans="1:22">
      <c r="A59" s="7">
        <v>54</v>
      </c>
      <c r="B59" s="7" t="s">
        <v>124</v>
      </c>
      <c r="C59" s="8" t="s">
        <v>205</v>
      </c>
      <c r="D59" s="8" t="str">
        <f>VLOOKUP(C59,[1]明细台帐!$B$1:$C$65536,2,0)</f>
        <v>喀地财振【2023】10号</v>
      </c>
      <c r="E59" s="8" t="s">
        <v>809</v>
      </c>
      <c r="F59" s="9">
        <v>0.00499999999999989</v>
      </c>
      <c r="G59" s="9"/>
      <c r="H59" s="9"/>
      <c r="I59" s="9"/>
      <c r="J59" s="9">
        <v>0.00499999999999989</v>
      </c>
      <c r="K59" s="9"/>
      <c r="L59" s="9"/>
      <c r="M59" s="9"/>
      <c r="N59" s="9"/>
      <c r="O59" s="9"/>
      <c r="P59" s="9"/>
      <c r="Q59" s="9"/>
      <c r="R59" s="9"/>
      <c r="S59" s="9"/>
      <c r="T59" s="2">
        <f t="shared" si="5"/>
        <v>0</v>
      </c>
      <c r="U59" s="15">
        <f t="shared" si="6"/>
        <v>0.00499999999999989</v>
      </c>
      <c r="V59" s="14"/>
    </row>
    <row r="60" ht="30" customHeight="1" spans="1:22">
      <c r="A60" s="7">
        <v>55</v>
      </c>
      <c r="B60" s="7" t="s">
        <v>124</v>
      </c>
      <c r="C60" s="8" t="s">
        <v>229</v>
      </c>
      <c r="D60" s="8" t="str">
        <f>VLOOKUP(C60,[1]明细台帐!$B$1:$C$65536,2,0)</f>
        <v>喀地财振【2023】10号</v>
      </c>
      <c r="E60" s="8" t="s">
        <v>809</v>
      </c>
      <c r="F60" s="9">
        <v>0.032118</v>
      </c>
      <c r="G60" s="9"/>
      <c r="H60" s="9"/>
      <c r="I60" s="9"/>
      <c r="J60" s="9">
        <v>0.032118</v>
      </c>
      <c r="K60" s="9"/>
      <c r="L60" s="9"/>
      <c r="M60" s="9"/>
      <c r="N60" s="9"/>
      <c r="O60" s="9"/>
      <c r="P60" s="9"/>
      <c r="Q60" s="9"/>
      <c r="R60" s="9"/>
      <c r="S60" s="9"/>
      <c r="T60" s="2">
        <f t="shared" si="5"/>
        <v>0</v>
      </c>
      <c r="U60" s="15">
        <f t="shared" si="6"/>
        <v>0.032118</v>
      </c>
      <c r="V60" s="14"/>
    </row>
    <row r="61" ht="30" customHeight="1" spans="1:22">
      <c r="A61" s="7">
        <v>56</v>
      </c>
      <c r="B61" s="7" t="s">
        <v>124</v>
      </c>
      <c r="C61" s="8" t="s">
        <v>403</v>
      </c>
      <c r="D61" s="8" t="str">
        <f>VLOOKUP(C61,[1]明细台帐!$B$1:$C$65536,2,0)</f>
        <v>喀地财振【2023】10号</v>
      </c>
      <c r="E61" s="8" t="s">
        <v>809</v>
      </c>
      <c r="F61" s="9">
        <v>56.638637</v>
      </c>
      <c r="G61" s="9"/>
      <c r="H61" s="9"/>
      <c r="I61" s="9"/>
      <c r="J61" s="9"/>
      <c r="K61" s="9"/>
      <c r="L61" s="9"/>
      <c r="M61" s="9"/>
      <c r="N61" s="9"/>
      <c r="O61" s="9"/>
      <c r="P61" s="9"/>
      <c r="Q61" s="9">
        <v>56.638637</v>
      </c>
      <c r="R61" s="9"/>
      <c r="S61" s="9"/>
      <c r="T61" s="2">
        <f t="shared" si="5"/>
        <v>0</v>
      </c>
      <c r="U61" s="15">
        <f t="shared" si="6"/>
        <v>56.638637</v>
      </c>
      <c r="V61" s="14"/>
    </row>
    <row r="62" ht="30" customHeight="1" spans="1:22">
      <c r="A62" s="7">
        <v>57</v>
      </c>
      <c r="B62" s="7" t="s">
        <v>119</v>
      </c>
      <c r="C62" s="8" t="s">
        <v>180</v>
      </c>
      <c r="D62" s="8" t="str">
        <f>VLOOKUP(C62,[1]明细台帐!$B$1:$C$65536,2,0)</f>
        <v>喀地财振【2023】10号</v>
      </c>
      <c r="E62" s="8" t="s">
        <v>809</v>
      </c>
      <c r="F62" s="9">
        <v>2.05</v>
      </c>
      <c r="G62" s="9"/>
      <c r="H62" s="9"/>
      <c r="I62" s="9"/>
      <c r="J62" s="9">
        <v>2.05</v>
      </c>
      <c r="K62" s="9"/>
      <c r="L62" s="9"/>
      <c r="M62" s="9"/>
      <c r="N62" s="9"/>
      <c r="O62" s="9"/>
      <c r="P62" s="9"/>
      <c r="Q62" s="9"/>
      <c r="R62" s="9"/>
      <c r="S62" s="9"/>
      <c r="T62" s="2">
        <f t="shared" si="5"/>
        <v>0</v>
      </c>
      <c r="U62" s="15">
        <f t="shared" si="6"/>
        <v>2.05</v>
      </c>
      <c r="V62" s="14"/>
    </row>
    <row r="63" ht="30" customHeight="1" spans="1:22">
      <c r="A63" s="7">
        <v>58</v>
      </c>
      <c r="B63" s="7" t="s">
        <v>119</v>
      </c>
      <c r="C63" s="8" t="s">
        <v>183</v>
      </c>
      <c r="D63" s="8" t="str">
        <f>VLOOKUP(C63,[1]明细台帐!$B$1:$C$65536,2,0)</f>
        <v>喀地财振【2023】10号</v>
      </c>
      <c r="E63" s="8" t="s">
        <v>809</v>
      </c>
      <c r="F63" s="9">
        <v>0.530661</v>
      </c>
      <c r="G63" s="9"/>
      <c r="H63" s="9"/>
      <c r="I63" s="9">
        <v>0.530661</v>
      </c>
      <c r="J63" s="9"/>
      <c r="K63" s="9"/>
      <c r="L63" s="9"/>
      <c r="M63" s="9"/>
      <c r="N63" s="9"/>
      <c r="O63" s="9"/>
      <c r="P63" s="9"/>
      <c r="Q63" s="9"/>
      <c r="R63" s="9"/>
      <c r="S63" s="9"/>
      <c r="T63" s="2">
        <f t="shared" si="5"/>
        <v>0</v>
      </c>
      <c r="U63" s="15">
        <f t="shared" si="6"/>
        <v>0.530661</v>
      </c>
      <c r="V63" s="14"/>
    </row>
    <row r="64" ht="30" customHeight="1" spans="1:22">
      <c r="A64" s="7">
        <v>59</v>
      </c>
      <c r="B64" s="7" t="s">
        <v>119</v>
      </c>
      <c r="C64" s="8" t="s">
        <v>239</v>
      </c>
      <c r="D64" s="8" t="str">
        <f>VLOOKUP(C64,[1]明细台帐!$B$1:$C$65536,2,0)</f>
        <v>喀地财振【2023】10号</v>
      </c>
      <c r="E64" s="8" t="s">
        <v>809</v>
      </c>
      <c r="F64" s="9">
        <v>3.545605</v>
      </c>
      <c r="G64" s="9"/>
      <c r="H64" s="9"/>
      <c r="I64" s="9">
        <v>3.545605</v>
      </c>
      <c r="J64" s="9"/>
      <c r="K64" s="9"/>
      <c r="L64" s="9"/>
      <c r="M64" s="9"/>
      <c r="N64" s="9"/>
      <c r="O64" s="9"/>
      <c r="P64" s="9"/>
      <c r="Q64" s="9"/>
      <c r="R64" s="9"/>
      <c r="S64" s="9"/>
      <c r="T64" s="2">
        <f t="shared" si="5"/>
        <v>0</v>
      </c>
      <c r="U64" s="15">
        <f t="shared" si="6"/>
        <v>3.545605</v>
      </c>
      <c r="V64" s="14"/>
    </row>
    <row r="65" ht="30" customHeight="1" spans="1:22">
      <c r="A65" s="7">
        <v>60</v>
      </c>
      <c r="B65" s="7" t="s">
        <v>119</v>
      </c>
      <c r="C65" s="8" t="s">
        <v>658</v>
      </c>
      <c r="D65" s="8" t="str">
        <f>VLOOKUP(C65,[1]明细台帐!$B$1:$C$65536,2,0)</f>
        <v>喀地财振【2023】10号</v>
      </c>
      <c r="E65" s="8" t="s">
        <v>809</v>
      </c>
      <c r="F65" s="9">
        <v>37.364</v>
      </c>
      <c r="G65" s="9"/>
      <c r="H65" s="9"/>
      <c r="I65" s="9"/>
      <c r="J65" s="9"/>
      <c r="K65" s="9"/>
      <c r="L65" s="9"/>
      <c r="M65" s="9"/>
      <c r="N65" s="9"/>
      <c r="O65" s="9"/>
      <c r="P65" s="9"/>
      <c r="Q65" s="9"/>
      <c r="R65" s="9"/>
      <c r="S65" s="9">
        <v>37.364</v>
      </c>
      <c r="T65" s="2">
        <f t="shared" si="5"/>
        <v>0</v>
      </c>
      <c r="U65" s="15">
        <f t="shared" si="6"/>
        <v>37.364</v>
      </c>
      <c r="V65" s="14"/>
    </row>
    <row r="66" ht="30" customHeight="1" spans="1:22">
      <c r="A66" s="7">
        <v>61</v>
      </c>
      <c r="B66" s="7" t="s">
        <v>144</v>
      </c>
      <c r="C66" s="8" t="s">
        <v>197</v>
      </c>
      <c r="D66" s="8" t="str">
        <f>VLOOKUP(C66,[1]明细台帐!$B$1:$C$65536,2,0)</f>
        <v>喀地财振【2023】10号</v>
      </c>
      <c r="E66" s="8" t="s">
        <v>809</v>
      </c>
      <c r="F66" s="9">
        <v>10.696114</v>
      </c>
      <c r="G66" s="9"/>
      <c r="H66" s="9"/>
      <c r="I66" s="9"/>
      <c r="J66" s="9"/>
      <c r="K66" s="9"/>
      <c r="L66" s="9"/>
      <c r="M66" s="9"/>
      <c r="N66" s="9"/>
      <c r="O66" s="9">
        <v>10.696114</v>
      </c>
      <c r="P66" s="9"/>
      <c r="Q66" s="9"/>
      <c r="R66" s="9"/>
      <c r="S66" s="9"/>
      <c r="T66" s="2">
        <f t="shared" si="5"/>
        <v>0</v>
      </c>
      <c r="U66" s="15">
        <f t="shared" si="6"/>
        <v>10.696114</v>
      </c>
      <c r="V66" s="14"/>
    </row>
    <row r="67" ht="30" customHeight="1" spans="1:22">
      <c r="A67" s="7">
        <v>62</v>
      </c>
      <c r="B67" s="7" t="s">
        <v>144</v>
      </c>
      <c r="C67" s="8" t="s">
        <v>395</v>
      </c>
      <c r="D67" s="8" t="str">
        <f>VLOOKUP(C67,[1]明细台帐!$B$1:$C$65536,2,0)</f>
        <v>喀地财振【2023】10号</v>
      </c>
      <c r="E67" s="8" t="s">
        <v>809</v>
      </c>
      <c r="F67" s="9">
        <v>80</v>
      </c>
      <c r="G67" s="9"/>
      <c r="H67" s="9"/>
      <c r="I67" s="9"/>
      <c r="J67" s="9"/>
      <c r="K67" s="9"/>
      <c r="L67" s="9"/>
      <c r="M67" s="9"/>
      <c r="N67" s="9"/>
      <c r="O67" s="9"/>
      <c r="P67" s="9">
        <v>80</v>
      </c>
      <c r="Q67" s="9"/>
      <c r="R67" s="9"/>
      <c r="S67" s="9"/>
      <c r="T67" s="2">
        <f t="shared" si="5"/>
        <v>0</v>
      </c>
      <c r="U67" s="15">
        <f t="shared" si="6"/>
        <v>80</v>
      </c>
      <c r="V67" s="14"/>
    </row>
    <row r="68" ht="30" customHeight="1" spans="1:22">
      <c r="A68" s="7">
        <v>63</v>
      </c>
      <c r="B68" s="7" t="s">
        <v>261</v>
      </c>
      <c r="C68" s="8" t="s">
        <v>267</v>
      </c>
      <c r="D68" s="8" t="s">
        <v>822</v>
      </c>
      <c r="E68" s="8" t="s">
        <v>808</v>
      </c>
      <c r="F68" s="9">
        <v>150</v>
      </c>
      <c r="G68" s="9"/>
      <c r="H68" s="9"/>
      <c r="I68" s="9"/>
      <c r="J68" s="9"/>
      <c r="K68" s="9"/>
      <c r="L68" s="9">
        <v>150</v>
      </c>
      <c r="M68" s="9"/>
      <c r="N68" s="9"/>
      <c r="O68" s="9"/>
      <c r="P68" s="9"/>
      <c r="Q68" s="9"/>
      <c r="R68" s="9"/>
      <c r="S68" s="9"/>
      <c r="T68" s="2">
        <f t="shared" si="5"/>
        <v>0</v>
      </c>
      <c r="U68" s="15">
        <f t="shared" si="6"/>
        <v>150</v>
      </c>
      <c r="V68" s="14"/>
    </row>
    <row r="69" ht="30" customHeight="1" spans="1:22">
      <c r="A69" s="7">
        <v>64</v>
      </c>
      <c r="B69" s="7" t="s">
        <v>152</v>
      </c>
      <c r="C69" s="8" t="s">
        <v>644</v>
      </c>
      <c r="D69" s="8" t="str">
        <f>VLOOKUP(C69,[1]明细台帐!$B$1:$C$65536,2,0)</f>
        <v>喀地财振【2023】11号</v>
      </c>
      <c r="E69" s="8" t="s">
        <v>808</v>
      </c>
      <c r="F69" s="9">
        <v>22.33604</v>
      </c>
      <c r="G69" s="9"/>
      <c r="H69" s="9"/>
      <c r="I69" s="9"/>
      <c r="J69" s="9"/>
      <c r="K69" s="9"/>
      <c r="L69" s="9">
        <v>22.33604</v>
      </c>
      <c r="M69" s="9"/>
      <c r="N69" s="9"/>
      <c r="O69" s="9"/>
      <c r="P69" s="9"/>
      <c r="Q69" s="9"/>
      <c r="R69" s="9"/>
      <c r="S69" s="9"/>
      <c r="T69" s="2">
        <f t="shared" si="5"/>
        <v>0</v>
      </c>
      <c r="U69" s="15">
        <f t="shared" si="6"/>
        <v>22.33604</v>
      </c>
      <c r="V69" s="14"/>
    </row>
    <row r="70" ht="30" customHeight="1" spans="1:22">
      <c r="A70" s="7">
        <v>65</v>
      </c>
      <c r="B70" s="7" t="s">
        <v>152</v>
      </c>
      <c r="C70" s="8" t="s">
        <v>219</v>
      </c>
      <c r="D70" s="11" t="s">
        <v>818</v>
      </c>
      <c r="E70" s="8" t="s">
        <v>809</v>
      </c>
      <c r="F70" s="9">
        <v>7.062469</v>
      </c>
      <c r="G70" s="9"/>
      <c r="H70" s="9"/>
      <c r="I70" s="9">
        <v>7.062469</v>
      </c>
      <c r="J70" s="9"/>
      <c r="K70" s="9"/>
      <c r="L70" s="9"/>
      <c r="M70" s="9"/>
      <c r="N70" s="9"/>
      <c r="O70" s="9"/>
      <c r="P70" s="9"/>
      <c r="Q70" s="9"/>
      <c r="R70" s="9"/>
      <c r="S70" s="9"/>
      <c r="T70" s="2">
        <f t="shared" si="5"/>
        <v>0</v>
      </c>
      <c r="U70" s="15">
        <f t="shared" si="6"/>
        <v>7.062469</v>
      </c>
      <c r="V70" s="14"/>
    </row>
    <row r="71" ht="30" customHeight="1" spans="1:22">
      <c r="A71" s="7">
        <v>66</v>
      </c>
      <c r="B71" s="7" t="s">
        <v>152</v>
      </c>
      <c r="C71" s="8" t="s">
        <v>399</v>
      </c>
      <c r="D71" s="8" t="str">
        <f>VLOOKUP(C71,[1]明细台帐!$B$1:$C$65536,2,0)</f>
        <v>喀地财振【2023】10号</v>
      </c>
      <c r="E71" s="8" t="s">
        <v>809</v>
      </c>
      <c r="F71" s="9">
        <v>3.341984</v>
      </c>
      <c r="G71" s="9"/>
      <c r="H71" s="9"/>
      <c r="I71" s="9">
        <v>3.341984</v>
      </c>
      <c r="J71" s="9"/>
      <c r="K71" s="9"/>
      <c r="L71" s="9"/>
      <c r="M71" s="9"/>
      <c r="N71" s="9"/>
      <c r="O71" s="9"/>
      <c r="P71" s="9"/>
      <c r="Q71" s="9"/>
      <c r="R71" s="9"/>
      <c r="S71" s="9"/>
      <c r="T71" s="2">
        <f t="shared" si="5"/>
        <v>0</v>
      </c>
      <c r="U71" s="15">
        <f t="shared" si="6"/>
        <v>3.341984</v>
      </c>
      <c r="V71" s="14"/>
    </row>
    <row r="72" customFormat="1" ht="30" customHeight="1" spans="1:22">
      <c r="A72" s="7">
        <v>67</v>
      </c>
      <c r="B72" s="7" t="s">
        <v>529</v>
      </c>
      <c r="C72" s="8" t="s">
        <v>526</v>
      </c>
      <c r="D72" s="8" t="str">
        <f>VLOOKUP(C72,[1]明细台帐!$B$1:$C$65536,2,0)</f>
        <v>喀地财振【2023】10号</v>
      </c>
      <c r="E72" s="8" t="s">
        <v>809</v>
      </c>
      <c r="F72" s="9">
        <v>23.249371</v>
      </c>
      <c r="G72" s="9"/>
      <c r="H72" s="9"/>
      <c r="I72" s="9"/>
      <c r="J72" s="9"/>
      <c r="K72" s="9"/>
      <c r="L72" s="9"/>
      <c r="M72" s="9"/>
      <c r="N72" s="9"/>
      <c r="O72" s="9"/>
      <c r="P72" s="9"/>
      <c r="Q72" s="9">
        <v>23.249371</v>
      </c>
      <c r="R72" s="9"/>
      <c r="S72" s="9"/>
      <c r="T72" s="2">
        <f t="shared" si="5"/>
        <v>0</v>
      </c>
      <c r="U72" s="15">
        <f t="shared" si="6"/>
        <v>23.249371</v>
      </c>
      <c r="V72" s="14"/>
    </row>
    <row r="73" customFormat="1" ht="30" customHeight="1" spans="1:22">
      <c r="A73" s="7">
        <v>68</v>
      </c>
      <c r="B73" s="7" t="s">
        <v>529</v>
      </c>
      <c r="C73" s="8" t="s">
        <v>534</v>
      </c>
      <c r="D73" s="8" t="str">
        <f>VLOOKUP(C73,[1]明细台帐!$B$1:$C$65536,2,0)</f>
        <v>喀地财振【2023】10号</v>
      </c>
      <c r="E73" s="8" t="s">
        <v>809</v>
      </c>
      <c r="F73" s="9">
        <v>32.531032</v>
      </c>
      <c r="G73" s="9"/>
      <c r="H73" s="9"/>
      <c r="I73" s="9"/>
      <c r="J73" s="9"/>
      <c r="K73" s="9"/>
      <c r="L73" s="9"/>
      <c r="M73" s="9"/>
      <c r="N73" s="9"/>
      <c r="O73" s="9"/>
      <c r="P73" s="9"/>
      <c r="Q73" s="9"/>
      <c r="R73" s="9">
        <v>32.531032</v>
      </c>
      <c r="S73" s="9"/>
      <c r="T73" s="2">
        <f t="shared" si="5"/>
        <v>0</v>
      </c>
      <c r="U73" s="15">
        <f t="shared" si="6"/>
        <v>32.531032</v>
      </c>
      <c r="V73" s="14"/>
    </row>
    <row r="74" customFormat="1" ht="30" customHeight="1" spans="1:22">
      <c r="A74" s="7">
        <v>69</v>
      </c>
      <c r="B74" s="7" t="s">
        <v>529</v>
      </c>
      <c r="C74" s="8" t="s">
        <v>537</v>
      </c>
      <c r="D74" s="8" t="str">
        <f>VLOOKUP(C74,[1]明细台帐!$B$1:$C$65536,2,0)</f>
        <v>喀地财振【2023】10号</v>
      </c>
      <c r="E74" s="8" t="s">
        <v>809</v>
      </c>
      <c r="F74" s="9">
        <v>361.535792</v>
      </c>
      <c r="G74" s="9"/>
      <c r="H74" s="9"/>
      <c r="I74" s="9"/>
      <c r="J74" s="9"/>
      <c r="K74" s="9"/>
      <c r="L74" s="9"/>
      <c r="M74" s="9"/>
      <c r="N74" s="9"/>
      <c r="O74" s="9"/>
      <c r="P74" s="9"/>
      <c r="Q74" s="9"/>
      <c r="R74" s="9">
        <v>361.535792</v>
      </c>
      <c r="S74" s="9"/>
      <c r="T74" s="2">
        <f t="shared" si="5"/>
        <v>0</v>
      </c>
      <c r="U74" s="15">
        <f t="shared" si="6"/>
        <v>361.535792</v>
      </c>
      <c r="V74" s="14"/>
    </row>
    <row r="75" customFormat="1" ht="30" customHeight="1" spans="1:22">
      <c r="A75" s="7">
        <v>70</v>
      </c>
      <c r="B75" s="7" t="s">
        <v>234</v>
      </c>
      <c r="C75" s="8" t="s">
        <v>823</v>
      </c>
      <c r="D75" s="8" t="str">
        <f>VLOOKUP(C75,[1]明细台帐!$B$1:$C$65536,2,0)</f>
        <v>喀地财振【2024】2号</v>
      </c>
      <c r="E75" s="8" t="s">
        <v>808</v>
      </c>
      <c r="F75" s="9">
        <v>49.6</v>
      </c>
      <c r="G75" s="9"/>
      <c r="H75" s="9"/>
      <c r="I75" s="9"/>
      <c r="J75" s="9"/>
      <c r="K75" s="9"/>
      <c r="L75" s="9">
        <v>49.6</v>
      </c>
      <c r="M75" s="9"/>
      <c r="N75" s="9"/>
      <c r="O75" s="9"/>
      <c r="P75" s="9"/>
      <c r="Q75" s="9"/>
      <c r="R75" s="9"/>
      <c r="S75" s="9"/>
      <c r="T75" s="2">
        <f t="shared" si="5"/>
        <v>0</v>
      </c>
      <c r="U75" s="15">
        <f t="shared" si="6"/>
        <v>49.6</v>
      </c>
      <c r="V75" s="14"/>
    </row>
    <row r="76" customFormat="1" ht="30" customHeight="1" spans="1:22">
      <c r="A76" s="7">
        <v>71</v>
      </c>
      <c r="B76" s="7" t="s">
        <v>234</v>
      </c>
      <c r="C76" s="8" t="s">
        <v>824</v>
      </c>
      <c r="D76" s="8" t="str">
        <f>VLOOKUP(C76,[1]明细台帐!$B$1:$C$65536,2,0)</f>
        <v>喀地财振【2024】2号</v>
      </c>
      <c r="E76" s="8" t="s">
        <v>808</v>
      </c>
      <c r="F76" s="9">
        <v>28.8</v>
      </c>
      <c r="G76" s="9"/>
      <c r="H76" s="9"/>
      <c r="I76" s="9"/>
      <c r="J76" s="9"/>
      <c r="K76" s="9"/>
      <c r="L76" s="9">
        <v>28.8</v>
      </c>
      <c r="M76" s="9"/>
      <c r="N76" s="9"/>
      <c r="O76" s="9"/>
      <c r="P76" s="9"/>
      <c r="Q76" s="9"/>
      <c r="R76" s="9"/>
      <c r="S76" s="9"/>
      <c r="T76" s="2">
        <f t="shared" si="5"/>
        <v>0</v>
      </c>
      <c r="U76" s="15">
        <f t="shared" si="6"/>
        <v>28.8</v>
      </c>
      <c r="V76" s="14"/>
    </row>
    <row r="77" ht="30" customHeight="1" spans="1:22">
      <c r="A77" s="7"/>
      <c r="B77" s="17"/>
      <c r="C77" s="18"/>
      <c r="D77" s="18"/>
      <c r="E77" s="18"/>
      <c r="F77" s="8">
        <f>SUM(F6:F76)</f>
        <v>3947.916</v>
      </c>
      <c r="G77" s="8">
        <f t="shared" ref="G77:S77" si="7">SUM(G6:G76)</f>
        <v>246.3776</v>
      </c>
      <c r="H77" s="8">
        <f t="shared" si="7"/>
        <v>200.1444</v>
      </c>
      <c r="I77" s="8">
        <f t="shared" si="7"/>
        <v>264</v>
      </c>
      <c r="J77" s="8">
        <f t="shared" si="7"/>
        <v>285</v>
      </c>
      <c r="K77" s="8">
        <f t="shared" si="7"/>
        <v>243</v>
      </c>
      <c r="L77" s="8">
        <f t="shared" si="7"/>
        <v>347</v>
      </c>
      <c r="M77" s="8">
        <f t="shared" si="7"/>
        <v>395</v>
      </c>
      <c r="N77" s="8">
        <f t="shared" si="7"/>
        <v>344.03</v>
      </c>
      <c r="O77" s="8">
        <f t="shared" si="7"/>
        <v>398</v>
      </c>
      <c r="P77" s="8">
        <f t="shared" si="7"/>
        <v>396</v>
      </c>
      <c r="Q77" s="8">
        <f t="shared" si="7"/>
        <v>396</v>
      </c>
      <c r="R77" s="8">
        <f t="shared" si="7"/>
        <v>396</v>
      </c>
      <c r="S77" s="8">
        <f t="shared" si="7"/>
        <v>37.364</v>
      </c>
      <c r="T77" s="2">
        <f t="shared" si="5"/>
        <v>0</v>
      </c>
      <c r="U77" s="15">
        <f t="shared" si="6"/>
        <v>3947.916</v>
      </c>
      <c r="V77" s="14"/>
    </row>
    <row r="78" spans="12:12">
      <c r="L78">
        <f>SUBTOTAL(9,L6:L76)</f>
        <v>347</v>
      </c>
    </row>
  </sheetData>
  <autoFilter ref="A5:X77">
    <extLst/>
  </autoFilter>
  <mergeCells count="24">
    <mergeCell ref="A1:V1"/>
    <mergeCell ref="A4:B4"/>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4 _ 1 "   r a n g e C r e a t o r = " "   o t h e r s A c c e s s P e r m i s s i o n = " e d i t " / > < / r a n g e L i s t > < r a n g e L i s t   s h e e t S t i d = " 6 "   m a s t e r = " "   o t h e r U s e r P e r m i s s i o n = " v i s i b l e " > < a r r U s e r I d   t i t l e = " :S�W1 _ 4 _ 1 "   r a n g e C r e a t o r = " "   o t h e r s A c c e s s P e r m i s s i o n = " e d i t " / > < / r a n g e L i s t > < r a n g e L i s t   s h e e t S t i d = " 4 "   m a s t e r = " "   o t h e r U s e r P e r m i s s i o n = " v i s i b l e " / > < r a n g e L i s t   s h e e t S t i d = " 7 "   m a s t e r = " "   o t h e r U s e r P e r m i s s i o n = " v i s i b l e " / > < r a n g e L i s t   s h e e t S t i d = " 9 " 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拟启动</vt:lpstr>
      <vt:lpstr>拟启动 (对比)</vt:lpstr>
      <vt:lpstr>根据资金到位提取 (2)</vt:lpstr>
      <vt:lpstr>2024年结余第一批项目计划表</vt:lpstr>
      <vt:lpstr>资金来源及分配表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2024-11-28T10:18:43Z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4526AB84713B4FDC942CC3690E688AF0_13</vt:lpwstr>
  </property>
  <property fmtid="{D5CDD505-2E9C-101B-9397-08002B2CF9AE}" pid="4" name="KSOReadingLayout">
    <vt:bool>true</vt:bool>
  </property>
</Properties>
</file>