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firstSheet="2" activeTab="2"/>
  </bookViews>
  <sheets>
    <sheet name="2025年项目库修改版 (县委汇报版)" sheetId="7" state="hidden" r:id="rId1"/>
    <sheet name="2025年项目提取" sheetId="4" state="hidden" r:id="rId2"/>
    <sheet name="2025年项目提取 (第一批)" sheetId="12" r:id="rId3"/>
    <sheet name="2025年项目提取 (第一批) 进度统计" sheetId="13" state="hidden" r:id="rId4"/>
    <sheet name="土地碎片化" sheetId="10" state="hidden" r:id="rId5"/>
    <sheet name="示范村" sheetId="9" state="hidden" r:id="rId6"/>
    <sheet name="各单位统计" sheetId="6" state="hidden" r:id="rId7"/>
    <sheet name="下拉列表" sheetId="2" state="hidden" r:id="rId8"/>
  </sheets>
  <definedNames>
    <definedName name="_xlnm._FilterDatabase" localSheetId="0" hidden="1">'2025年项目库修改版 (县委汇报版)'!$A$7:$AA$169</definedName>
    <definedName name="_xlnm._FilterDatabase" localSheetId="1" hidden="1">'2025年项目提取'!$A$7:$AC$142</definedName>
    <definedName name="_xlnm._FilterDatabase" localSheetId="2" hidden="1">'2025年项目提取 (第一批)'!$A$8:$AD$113</definedName>
    <definedName name="_xlnm._FilterDatabase" localSheetId="3" hidden="1">'2025年项目提取 (第一批) 进度统计'!$A$7:$BV$95</definedName>
    <definedName name="_xlnm._FilterDatabase" localSheetId="4" hidden="1">土地碎片化!$A$7:$AC$33</definedName>
    <definedName name="_xlnm._FilterDatabase" localSheetId="5" hidden="1">示范村!$A$3:$O$22</definedName>
    <definedName name="项目管理费">下拉列表!$F$2</definedName>
    <definedName name="巩固三保障成果">下拉列表!$E$2:$E$3</definedName>
    <definedName name="易地搬迁后扶">下拉列表!$D$2:$D$4</definedName>
    <definedName name="其他">下拉列表!$G$2:$G$4</definedName>
    <definedName name="就业项目">下拉列表!$B$2:$B$12</definedName>
    <definedName name="乡村建设行动">下拉列表!$C$2:$C$19</definedName>
    <definedName name="产业发展">下拉列表!$A$2:$A$22</definedName>
    <definedName name="_xlnm.Print_Titles" localSheetId="1">'2025年项目提取'!$3:$6</definedName>
    <definedName name="_xlnm.Print_Titles" localSheetId="0">'2025年项目库修改版 (县委汇报版)'!$3:$6</definedName>
    <definedName name="_xlnm.Print_Titles" localSheetId="4">土地碎片化!$3:$6</definedName>
    <definedName name="_xlnm.Print_Titles" localSheetId="2">'2025年项目提取 (第一批)'!$3:$6</definedName>
    <definedName name="_xlnm.Print_Titles" localSheetId="3">'2025年项目提取 (第一批) 进度统计'!$3:$6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<sst xmlns="http://schemas.openxmlformats.org/spreadsheetml/2006/main" count="8741" uniqueCount="1158">
  <si>
    <t>叶城县2025年巩固拓展脱贫攻坚成果同乡村振兴有效衔接项目库</t>
  </si>
  <si>
    <t>填报单位：叶城县农业农村局</t>
  </si>
  <si>
    <t>序号</t>
  </si>
  <si>
    <t>项目库
编号</t>
  </si>
  <si>
    <t>项目名称</t>
  </si>
  <si>
    <t>二级项目类别</t>
  </si>
  <si>
    <t>项目子类型</t>
  </si>
  <si>
    <t>建设
性质</t>
  </si>
  <si>
    <t>建设地点</t>
  </si>
  <si>
    <t>建设内容</t>
  </si>
  <si>
    <t>建设单位</t>
  </si>
  <si>
    <t>建设规模</t>
  </si>
  <si>
    <t>投资（万元）</t>
  </si>
  <si>
    <t>资金来源（万元）</t>
  </si>
  <si>
    <t>受益人口（人）</t>
  </si>
  <si>
    <t>责任单位</t>
  </si>
  <si>
    <t>责任人</t>
  </si>
  <si>
    <t>备注</t>
  </si>
  <si>
    <t>计划实施批次</t>
  </si>
  <si>
    <t>衔接资金</t>
  </si>
  <si>
    <t>地方政府一般债券资金</t>
  </si>
  <si>
    <t>地县资金</t>
  </si>
  <si>
    <t>其他资金（社会资金、帮扶资金等）</t>
  </si>
  <si>
    <t>小计</t>
  </si>
  <si>
    <t>巩固拓展和乡村振兴</t>
  </si>
  <si>
    <t>以工代赈</t>
  </si>
  <si>
    <t>少数民族发展</t>
  </si>
  <si>
    <t>欠发达国有农场</t>
  </si>
  <si>
    <t>欠发达国有林场</t>
  </si>
  <si>
    <t>欠发达国有牧场</t>
  </si>
  <si>
    <t>中央</t>
  </si>
  <si>
    <t>自治区</t>
  </si>
  <si>
    <t>合计</t>
  </si>
  <si>
    <t>一</t>
  </si>
  <si>
    <t>产业发展</t>
  </si>
  <si>
    <t>（一）到户产业项目</t>
  </si>
  <si>
    <t>yc2025001</t>
  </si>
  <si>
    <t>叶城县2025年林果业品种优化补助项目</t>
  </si>
  <si>
    <t>种植业基地</t>
  </si>
  <si>
    <t>新建</t>
  </si>
  <si>
    <t>巴仁乡、白杨镇、伯西热克镇、河园镇、江格勒斯乡、金果镇、洛克乡、棋盘乡、恰尔巴格镇、铁提乡、吐古其乡、乌夏巴什镇、依力克其乡、依提木孔镇、宗朗乡、乌吉热克乡</t>
  </si>
  <si>
    <t>项目总投资559.54万元
建设内容：林果业品种优化3303户13988.5亩，400元/亩，其中巴仁乡18户40.2亩、白杨镇239户638.6亩、伯西热克镇852户4696.8亩、河园镇218户1386.5亩、江格勒斯乡29户115.2亩、金果镇69户86.5亩、洛克乡446户1650.4亩、棋盘乡35户452亩、恰尔巴格镇21户57亩、铁提乡9户21.2亩、吐古其乡209户752.2亩、乌夏巴什镇387户1633.3亩、依力克其乡19户55.5亩、依提木孔镇318户1446亩、宗朗乡177户286亩、乌吉热克乡257户671.1亩。</t>
  </si>
  <si>
    <t>亩</t>
  </si>
  <si>
    <t>核桃产业化发展中心</t>
  </si>
  <si>
    <t>晁岱荣</t>
  </si>
  <si>
    <t>林果业</t>
  </si>
  <si>
    <t>储备</t>
  </si>
  <si>
    <t>yc2025002</t>
  </si>
  <si>
    <t>叶城县2025年林果业疏密改造补助项目</t>
  </si>
  <si>
    <t>巴仁乡、白杨镇、伯西热克镇、河园镇、金果镇、洛克乡、棋盘乡、恰尔巴格镇、铁提乡、吐古其乡、乌夏巴什镇、夏合甫乡、依提木孔镇、乌吉热克乡</t>
  </si>
  <si>
    <t>项目总投资873.424万元
建设内容：林果业疏密改造4606户21835.6亩，400元/亩，其中巴仁乡97户462.9亩、白杨镇234户1897.3亩、伯西热克镇534户1966亩、河园镇398户2557.2亩、金果镇16户16.6亩、洛克乡1250户5924.6亩、棋盘乡175户762亩、恰尔巴格镇236户1748亩、铁提乡290户815.3亩、吐古其乡323户1839.5亩、乌夏巴什镇2户3亩、夏合甫乡80户474亩、依提木孔镇653户2207亩、乌吉热克乡316户1162.2亩。</t>
  </si>
  <si>
    <t>yc2025003</t>
  </si>
  <si>
    <t>叶城县2025年核桃整形修剪补助项目</t>
  </si>
  <si>
    <t>巴仁乡、白杨镇、伯西热克镇、河园镇、江格勒斯乡、金果镇、柯克亚乡、洛克乡、棋盘乡、恰尔巴格镇、恰其库木管理区、铁提乡、吐古其乡、乌夏巴什镇、夏合甫乡、依力克其乡、依提木孔镇、宗朗乡、乌吉热克乡</t>
  </si>
  <si>
    <t>项目总投资978.73028万元
建设内容：核桃整形修剪13968户103024.24亩，95元/亩，其中巴仁乡266户2513.1亩、白杨镇102户1354.5亩、伯西热克镇1795户8693.3亩、河园镇1383户12199.95亩、江格勒斯乡511户4306.4亩、金果镇206户817.2亩、柯克亚乡25户116亩、洛克乡2157户13995.6亩、棋盘乡251户1936亩、恰尔巴格镇1044户8368.6亩、恰其库木管理区686户5456.25亩、铁提乡362户1433.9亩、吐古其乡1039户7930.98亩、乌夏巴什镇185户1084.3亩、夏合甫乡1132户11231亩、依力克其乡359户2423亩、依提木孔镇1409户11507亩、宗朗乡173户539亩、乌吉热克乡883户7118.16亩。</t>
  </si>
  <si>
    <t>yc2025004</t>
  </si>
  <si>
    <t>叶城县2025年杏病虫害防治补助项目</t>
  </si>
  <si>
    <t>伯西热克镇、金果镇、柯克亚乡、棋盘乡、乌夏巴什镇、依力克其乡、依提木孔镇、宗朗乡</t>
  </si>
  <si>
    <t>项目总投资133.279965万元
建设内容：杏病虫害防治2528户14029.47亩，95元/亩，其中伯西热克镇300户1422.3亩、金果镇11户20.3亩、柯克亚乡1户5亩、棋盘乡160户1760亩、乌夏巴什镇890户3639.77亩、依力克其乡537户3575.8亩、依提木孔镇4户11亩、宗朗乡625户3595.3亩。</t>
  </si>
  <si>
    <t>第一批</t>
  </si>
  <si>
    <t>yc2025005</t>
  </si>
  <si>
    <t>叶城县2025年林果业提质增效项目</t>
  </si>
  <si>
    <t>阿克塔什镇、巴仁乡、白杨镇、伯西热克镇、河园镇、江格勒斯乡、金果镇、洛克乡、棋盘乡、恰尔巴格镇、恰其库木管理区、铁提乡、吐古其乡、乌夏巴什镇、夏合甫乡、依力克其乡、依提木孔镇、乌吉热克乡</t>
  </si>
  <si>
    <t>项目总投资4416.3495万元
建设内容：林果提质增效23112户176653.98亩，250元/亩，主要用于购买油渣或化肥。其中阿克塔什镇1548户5100亩、巴仁乡591户6974.6亩、白杨镇1079户12069.89亩、伯西热克镇2703户11489.2亩、河园镇1700户14527.14亩、江格勒斯乡606户5400.3亩、金果镇506户2069.8亩、柯克亚乡26户99.5亩、洛克乡2258户14619.2亩、棋盘乡63户2152亩、恰尔巴格镇1668户18590.3亩、恰其库木管理区727户5649.5亩、铁提乡784户5234.06亩、吐古其乡1019户7408.42亩、乌吉热克乡1566户13747.95亩、乌夏巴什镇1158户5532.25亩、夏合甫乡1549户14946.47亩、依力克其乡1321户11481.5亩、依提木孔镇1495户12879.2亩、宗朗乡745户6682.7亩。</t>
  </si>
  <si>
    <t>yc2025006</t>
  </si>
  <si>
    <t>叶城县2025年小麦单产提升补助项目</t>
  </si>
  <si>
    <t>巴仁乡、白杨镇、伯西热克镇、河园镇、江格勒斯乡、金果镇、棋盘乡、恰尔巴格镇、铁提乡、吐古其乡、乌夏巴什镇、夏合甫乡、依力克其乡、依提木孔镇、宗朗乡、乌吉热克乡</t>
  </si>
  <si>
    <t>项目总投资1459.7574万元
建设内容：小麦单产提升（1.5%以上）12928户97317.16亩，150元/亩，其中巴仁乡283户2062.8亩、白杨镇888户9268.09亩、伯西热克镇1772户9894.2亩、河园镇943户5108.09亩、江格勒斯乡457户4164.29亩、金果镇158户1321.63亩、棋盘乡46户418.6亩、恰尔巴格镇381户2980.33亩、铁提乡532户2885.22亩、吐古其乡934户6348.52亩、乌吉热克乡802户8505.7亩、乌夏巴什镇1525户9996.79亩、夏合甫乡1124户10979.7亩、依力克其乡1100户10370.1亩、依提木孔镇1140户7329.7亩、宗朗乡843户5683.4亩。</t>
  </si>
  <si>
    <t>农业技术推广服务中心</t>
  </si>
  <si>
    <t>吴勇</t>
  </si>
  <si>
    <t>种植业</t>
  </si>
  <si>
    <t>第二批</t>
  </si>
  <si>
    <t>yc2025007</t>
  </si>
  <si>
    <t>叶城县2025年玉米单产提升补助项目</t>
  </si>
  <si>
    <t>巴仁乡、白杨镇、伯西热克镇、河园镇、金果镇、柯克亚乡、棋盘乡、恰尔巴格镇、铁提乡、吐古其乡、乌夏巴什镇、夏合甫乡、依力克其乡、依提木孔镇、宗朗乡、乌吉热克乡</t>
  </si>
  <si>
    <t>项目总投资1181.27175万元
建设内容：玉米单产提升（3%以上）10481户78751.45亩，150元/亩，其中巴仁乡322户2048.4亩、白杨镇619户4941.85亩、伯西热克镇1278户6620.3亩、河园镇1007户6057.26亩、江格勒斯乡148户1209.6亩、金果镇92户461.43亩、柯克亚乡125户828.7亩、棋盘乡140户3500亩、恰尔巴格镇232户1419.4亩、铁提乡401户1956.9亩、吐古其乡848户5208.98亩、乌吉热克乡477户3652.9亩、乌夏巴什镇1996户15091.43亩、夏合甫乡327户6385亩、依力克其乡655户3382.6亩、依提木孔镇782户4643.4亩、宗朗乡1032户11343.3亩。</t>
  </si>
  <si>
    <t>yc2025008</t>
  </si>
  <si>
    <t>叶城县2025年滴灌灌溉补助项目</t>
  </si>
  <si>
    <t>巴仁乡、白杨镇、伯西热克镇、河园镇、江格勒斯乡、恰尔巴格镇、恰其库木管理区、铁提乡、吐古其乡、乌夏巴什镇、夏合甫乡、依力克其乡、依提木孔镇、宗朗乡</t>
  </si>
  <si>
    <t>项目总投资100.1349万元
建设内容：滴灌灌溉补助4282户33378.3亩，30元/亩，其中巴仁乡315户1726.3亩、白杨镇395户3639.2亩、伯西热克镇94户892.2亩、河园镇37户353.5亩、江格勒斯乡47户579.7亩、恰尔巴格镇365户4320亩、恰其库木管理区744户8940亩、铁提乡174户1246亩、吐古其乡354户1460.5亩、乌夏巴什镇184户3264亩、夏合甫乡677户2200亩、依力克其乡281户1500.1亩、依提木孔镇454户757亩、宗朗乡18户1459亩、乌吉热克乡143户1040.8亩。</t>
  </si>
  <si>
    <t>yc2025009</t>
  </si>
  <si>
    <t>叶城县2025年托管服务补助项目</t>
  </si>
  <si>
    <t>农业社会化服务</t>
  </si>
  <si>
    <t>白杨镇、吐古其乡、乌夏巴什镇、依力克其乡、依提木孔镇、乌吉热克乡</t>
  </si>
  <si>
    <t>项目总投资35.003万元
建设内容：托管服务补助403户3500.3亩，100元/亩，其中白杨镇23户250亩、吐古其乡25户110亩、乌夏巴什镇211户1912亩、依力克其乡61户531.3亩、依提木孔镇67户522亩、乌吉热克乡16户175亩。</t>
  </si>
  <si>
    <t>农业经济发展服务中心</t>
  </si>
  <si>
    <t>范勇</t>
  </si>
  <si>
    <t>yc2025010</t>
  </si>
  <si>
    <t>叶城县2025年设施农业菜苗补助</t>
  </si>
  <si>
    <t>阿克塔什镇、巴仁乡、白杨镇、伯西热克镇、河园镇、恰尔巴格镇、铁提乡、吐古其乡、夏合甫乡、依力克其乡、依提木孔镇</t>
  </si>
  <si>
    <t>项目总投资289.57455万元
建设内容：菜苗补助2772户6434.99亩，450元/亩，其中阿克塔什镇80户240亩、巴仁乡439户2497.7亩、白杨镇468户1738.81亩、伯西热克镇163户273.6亩、河园镇29户255亩、恰尔巴格镇76户145亩、铁提乡28户84亩、吐古其乡536户288.88亩、夏合甫乡514户783亩、依力克其乡35户56亩、依提木孔镇404户73亩。</t>
  </si>
  <si>
    <t>园艺站</t>
  </si>
  <si>
    <t>高华江</t>
  </si>
  <si>
    <t>庭院经济</t>
  </si>
  <si>
    <t>yc2025011</t>
  </si>
  <si>
    <t>叶城县2025年大棚改造提升补助项目</t>
  </si>
  <si>
    <t>阿克塔什镇、恰尔巴格镇、吐古其乡、依提木孔镇</t>
  </si>
  <si>
    <t>项目总投资75.705万元
建设内容：大棚改造178户504.7亩，1500元/亩，其中阿克塔什镇60户200亩、恰尔巴格镇8户25亩、吐古其乡55户181.7亩、依提木孔镇55户98亩。</t>
  </si>
  <si>
    <t>yc2025012</t>
  </si>
  <si>
    <t>叶城县2025年拱棚改造提升补助项目</t>
  </si>
  <si>
    <t>白杨镇、伯西热克镇、河园镇、江格勒斯乡、金果镇、恰尔巴格镇、吐古其乡、夏合甫乡、依提木孔镇、宗朗乡、乌吉热克乡</t>
  </si>
  <si>
    <t>项目总投资24.9396万元
建设内容：拱棚改造提升1137户831.32亩，300元/亩，其中白杨镇23户23.2亩、伯西热克镇243户161.9亩、河园镇8户60.6亩、江格勒斯乡32户27.8亩、金果镇21户23.2亩、恰尔巴格镇60户40.6亩、吐古其乡466户246.42亩、夏合甫乡70户30亩、依提木孔镇97户122亩、宗朗乡1户25亩、乌吉热克乡116户70.6亩。</t>
  </si>
  <si>
    <t>yc2025013</t>
  </si>
  <si>
    <t>叶城县2025年发展家庭特色种植</t>
  </si>
  <si>
    <t>巴仁乡、白杨镇、伯西热克镇、河园镇、江格勒斯乡、金果镇、洛克乡、棋盘乡、恰尔巴格镇、恰其库木管理区、铁提乡、吐古其乡、乌夏巴什镇、夏合甫乡、依力克其乡、依提木孔镇、宗朗乡、乌吉热克乡</t>
  </si>
  <si>
    <t>项目总投资650.341万元
建设内容：发展家庭特色种植13744户6503.41亩，1000元/亩，其中巴仁乡480户139.6亩、白杨镇902户457.2亩、伯西热克镇2077户824.3亩、河园镇186户496.6亩、江格勒斯乡944户446.4亩、金果镇230户59.35亩、洛克乡1113户433.2亩、棋盘乡109户56亩、恰尔巴格镇657户211亩、恰其库木管理区945户348亩、铁提乡180户46亩、吐古其乡877户376.2亩、乌夏巴什镇1239户1106.2亩、夏合甫乡1579户615亩、依力克其乡930户310.16亩、依提木孔镇539户157.3亩、宗朗乡622户368.1亩、乌吉热克乡135户52.8亩。</t>
  </si>
  <si>
    <t>yc2025014</t>
  </si>
  <si>
    <t>叶城县2025年引进良种母牛补助项目</t>
  </si>
  <si>
    <t>养殖业基地</t>
  </si>
  <si>
    <t>阿克塔什镇、巴仁乡、白杨镇、伯西热克镇、河园镇、江格勒斯乡、金果镇、柯克亚乡、洛克乡、棋盘乡、恰尔巴格镇、恰其库木管理区、铁提乡、吐古其乡、乌吉热克乡户头、乌夏巴什镇、夏合甫乡、依力克其乡、依提木孔镇、宗朗乡、东城、中城、乌吉热克乡</t>
  </si>
  <si>
    <t>项目总投资2954.4万元
建设内容：引进良种母牛5250户7386头，4000元/头，其中阿克塔什镇350户500头、巴仁乡98户173头、白杨镇137户176头、伯西热克镇785户1088头、河园镇155户297头、江格勒斯乡11户14头、金果镇28户57头、柯克亚乡68户121头、洛克乡295户432头、棋盘乡2户5头、恰尔巴格镇751户1043头、恰其库木管理区111户165头、铁提乡131户190头、吐古其乡359户440头、乌吉热克乡户头、乌夏巴什镇341户551头、夏合甫乡806户939头、依力克其乡111户137头、依提木孔镇182户264头、宗朗乡266户468头、东城16户26头、中城126户126头、乌吉热克乡121户174头。</t>
  </si>
  <si>
    <t>头</t>
  </si>
  <si>
    <t>畜牧园区管委会</t>
  </si>
  <si>
    <t>周学鹏</t>
  </si>
  <si>
    <t>养殖业</t>
  </si>
  <si>
    <t>yc2025015</t>
  </si>
  <si>
    <t>叶城县2025年引进良种母羊补助项目</t>
  </si>
  <si>
    <t>阿克塔什镇、巴仁乡、白杨镇、伯西热克镇、河园镇、江格勒斯乡、金果镇、柯克亚乡、洛克乡、恰尔巴格镇、恰其库木管理区、铁提乡、吐古其乡、乌夏巴什镇、夏合甫乡、依力克其乡、依提木孔镇、宗朗乡、东城、中城、乌吉热克乡</t>
  </si>
  <si>
    <t>项目总投资1127.96万元
建设内容：引进良种母羊6345户28199只，400元/只，其中阿克塔什镇400户1200只、巴仁乡81户429只、白杨镇191户542只、伯西热克镇902户5712只、河园镇508户2528只、江格勒斯乡30户147只、金果镇26户178只、柯克亚乡29户336只、洛克乡219户1054只、恰尔巴格镇1080户4674只、恰其库木管理区45户175只、铁提乡140户518只、吐古其乡835户2360只、乌夏巴什镇167户1006只、夏合甫乡840户2116只、依力克其乡94户264只、依提木孔镇199户1030只、宗朗乡296户2398只、东城9户82只、中城120户500只、乌吉热克乡134户950只。</t>
  </si>
  <si>
    <t>只</t>
  </si>
  <si>
    <t>yc2025016</t>
  </si>
  <si>
    <t>叶城县2025年自繁良种母牛补助项目</t>
  </si>
  <si>
    <t>阿克塔什镇、巴仁乡、白杨镇、伯西热克镇、河园镇、江格勒斯乡、金果镇、柯克亚乡、洛克乡、棋盘乡、恰尔巴格镇、恰其库木管理区、铁提乡、吐古其乡、乌夏巴什镇、西合休乡、夏合甫乡、依力克其乡、依提木孔镇、宗朗乡、东城、中城、乌吉热克乡</t>
  </si>
  <si>
    <t>项目总投资5484.6万元
建设内容：自繁良种母牛12014户18282头，3000元/头，其中阿克塔什镇325户900头、巴仁乡197户315头、白杨镇418户628头、伯西热克镇1292户2069头、河园镇217户427头、江格勒斯乡221户258头、金果镇98户184头、柯克亚乡191户453头、洛克乡978户2005头、棋盘乡316户1044头、恰尔巴格镇763户936头、恰其库木管理区194户194头、铁提乡349户631头、吐古其乡708户862头、乌夏巴什镇1021户1875头、西合休乡1016户1016头、夏合甫乡841户965头、依力克其乡506户727头、依提木孔镇817户1070头、宗朗乡433户480头、东城91户91头、中城471户471头、乌吉热克乡551户681头。</t>
  </si>
  <si>
    <t>yc2025017</t>
  </si>
  <si>
    <t>叶城县2025年自繁良种母羊补助项目</t>
  </si>
  <si>
    <t>项目总投资3070.02万元
建设内容：自繁良种母羊18404户102788只，300元/只，其中阿克塔什镇780户5200只、巴仁乡364户1808只、白杨镇727户3401只、伯西热克镇2240户11774只、河园镇678户3372只、江格勒斯乡373户1483只、金果镇268户1104只、柯克亚乡281户3495只、洛克乡1559户12027只、棋盘乡361户5701只、恰尔巴格镇1066户4690只、恰其库木管理区227户830只、铁提乡503户2083只、吐古其乡1074户3986只、乌夏巴什镇1494户12477只、西合休乡1016户5080只、夏合甫乡1031户3429只、依力克其乡733户3407只、依提木孔镇1212户5237只、宗朗乡568户3066只、东城370户1846只、中城624户3590只、乌吉热克乡855户3702只。</t>
  </si>
  <si>
    <t>yc2025018</t>
  </si>
  <si>
    <t>叶城县2025年鸡养殖补助项目</t>
  </si>
  <si>
    <t>巴仁乡、白杨镇、伯西热克镇、河园镇、江格勒斯乡、金果镇、洛克乡、棋盘乡、恰尔巴格镇、恰其库木管理区、铁提乡、吐古其乡、夏合甫乡、依力克其乡、依提木孔镇、宗朗乡、乌吉热克乡</t>
  </si>
  <si>
    <t>项目总投资220.982万元
建设内容：鸡养殖4231户220982羽，10元/羽，其中巴仁乡25户1600羽、白杨镇112户7070羽、伯西热克镇313户22103羽、河园镇263户13090羽、江格勒斯乡264户13420羽、金果镇10户6810羽、洛克乡299户18701羽、棋盘乡111户3830羽、恰尔巴格镇689户17930羽、恰其库木管理区239户11950羽、铁提乡104户10471羽、吐古其乡950户35215羽、夏合甫乡143户7160羽、依力克其乡193户17717羽、依提木孔镇397户27485羽、宗朗乡81户5210羽、乌吉热克乡38户1220羽。</t>
  </si>
  <si>
    <t>羽</t>
  </si>
  <si>
    <t>yc2025019</t>
  </si>
  <si>
    <t>叶城县2025年鸭养殖补助项目</t>
  </si>
  <si>
    <t>白杨镇、伯西热克镇、河园镇、江格勒斯乡、金果镇、洛克乡、恰尔巴格镇、铁提乡、吐古其乡、夏合甫乡、依提木孔镇、乌吉热克乡</t>
  </si>
  <si>
    <t>项目总投资37.8万元
建设内容：鸭养殖1007户37800羽，10元/羽，其中白杨镇10户720羽、伯西热克镇88户6683羽、河园镇35户1630羽、江格勒斯乡68户3453羽、金果镇2户100羽、洛克乡101户5567羽、恰尔巴格镇98户3898羽、铁提乡12户600羽、吐古其乡510户10879羽、夏合甫乡67户3350羽、依提木孔镇12户800羽、乌吉热克乡4户120羽。</t>
  </si>
  <si>
    <t>yc2025020</t>
  </si>
  <si>
    <t>叶城县2025年鹅养殖补助项目</t>
  </si>
  <si>
    <t>伯西热克镇、河园镇、江格勒斯乡、洛克乡、恰尔巴格镇、恰其库木管理区、铁提乡、吐古其乡、夏合甫乡、依力克其乡、依提木孔镇、宗朗乡、乌吉热克乡</t>
  </si>
  <si>
    <t>项目总投资44.766万元
建设内容：鹅养殖973户44766羽，10元/羽，其中伯西热克镇277户18600羽、河园镇8户430羽、江格勒斯乡12户650羽、洛克乡78户5567羽、恰尔巴格镇135户5965羽、恰其库木管理区50户2500羽、铁提乡3户300羽、吐古其乡348户8139羽、夏合甫乡20户1100羽、依力克其乡2户110羽、依提木孔镇3户300羽、宗朗乡7户320羽、乌吉热克乡30户785羽。</t>
  </si>
  <si>
    <t>yc2025021</t>
  </si>
  <si>
    <t>叶城县2025年肉鸽养殖补助项目</t>
  </si>
  <si>
    <t>白杨镇、伯西热克镇、河园镇、江格勒斯乡、棋盘乡、恰尔巴格镇、铁提乡、吐古其乡、乌夏巴什镇羽、夏合甫乡、依提木孔镇、宗朗乡、乌吉热克乡</t>
  </si>
  <si>
    <t>项目总投资92.033万元
建设内容：肉鸽养殖的1389户92033羽，10元/羽，其中白杨镇36户3650羽、伯西热克镇159户15528羽、河园镇26户2680羽、江格勒斯乡30户3200羽、棋盘乡91户4940羽、恰尔巴格镇186户7210羽、铁提乡42户4117羽、吐古其乡650户37578羽、乌夏巴什镇45户4650羽、夏合甫乡64户2540羽、依提木孔镇55户5520羽、宗朗乡2户200羽、乌吉热克乡3户220羽。</t>
  </si>
  <si>
    <t>yc2025022</t>
  </si>
  <si>
    <t>叶城县2025年新建青贮窖补助项目</t>
  </si>
  <si>
    <t>白杨镇、伯西热克镇、河园镇、洛克乡、恰尔巴格镇、铁提乡、吐古其乡、乌夏巴什镇、夏合甫乡、依提木孔镇、宗朗乡、乌吉热克乡</t>
  </si>
  <si>
    <t>项目总投资30.1万元
建设内容：新建青贮窖286户286座，1000元/座，其中白杨镇12户12座、伯西热克镇47户49座、河园镇6户6座、洛克乡1户1座、恰尔巴格镇27户27座、铁提乡1户1座、吐古其乡42户42座、乌夏巴什镇7户7座、夏合甫乡7户7座、依提木孔镇61户63座、宗朗乡30户30座、乌吉热克乡41户41座。</t>
  </si>
  <si>
    <t>座</t>
  </si>
  <si>
    <t>yc2025023</t>
  </si>
  <si>
    <t>叶城县2025年改造青贮窖补助项目</t>
  </si>
  <si>
    <t>白杨镇、伯西热克镇、恰尔巴格镇、吐古其乡、乌夏巴什镇、夏合甫乡、依提木孔镇、宗朗乡、乌吉热克乡</t>
  </si>
  <si>
    <t>项目总投资15.3万元
建设内容：改造青贮窖143户153座，1000元/座，其中白杨镇3户3座、伯西热克镇27户27座、恰尔巴格镇9户9座、吐古其乡37户37座、乌夏巴什镇10户13座、夏合甫乡3户3座、依提木孔镇31户38座、宗朗乡20户20座、乌吉热克乡3户3座。</t>
  </si>
  <si>
    <t>yc2025024</t>
  </si>
  <si>
    <t>叶城县2025年养殖圈舍设施改造补助项目</t>
  </si>
  <si>
    <t>白杨镇、伯西热克镇、河园镇、江格勒斯乡、棋盘乡、恰尔巴格镇、铁提乡、吐古其乡、乌夏巴什镇、夏合甫乡、依提木孔镇、宗朗乡、乌吉热克乡</t>
  </si>
  <si>
    <t>项目总投资248.5万元
建设内容：养殖圈舍设施改造2359户2485座，1000元/座，其中白杨镇447户447座、伯西热克镇95户95座、河园镇128户254座、江格勒斯乡256户256座、棋盘乡83户83座、恰尔巴格镇283户283座、铁提乡5户5座、吐古其乡764户764座、乌夏巴什镇15户15座、夏合甫乡6户6座、依提木孔镇116户116座、宗朗乡113户113座、乌吉热克乡48户48座。</t>
  </si>
  <si>
    <t>yc2025025</t>
  </si>
  <si>
    <t>叶城县2025年饲草料压制发酵补助项目</t>
  </si>
  <si>
    <t>白杨镇、伯西热克镇、河园镇、江格勒斯乡、金果镇、洛克乡、恰尔巴格镇、铁提乡、吐古其乡、乌夏巴什镇、夏合甫乡、依提木孔镇、宗朗乡、乌吉热克乡</t>
  </si>
  <si>
    <t>项目总投资287.3605万元
建设内容：饲草料压制发酵2071户57472.1吨，50元/吨，其中白杨镇18户688吨、伯西热克镇326户15295吨、河园镇86户1545吨、江格勒斯乡61户2079吨、金果镇23户557吨、洛克乡144户4459吨、恰尔巴格镇180户800吨、铁提乡130户2112吨、吐古其乡150户7373吨、乌夏巴什镇279户3358吨、夏合甫乡45户570吨、依提木孔镇358户8858吨、宗朗乡203户6514吨、乌吉热克乡68户3264.1吨。</t>
  </si>
  <si>
    <t>吨</t>
  </si>
  <si>
    <t>yc2025026</t>
  </si>
  <si>
    <t>叶城县2025年核桃提质增效石硫合剂涂白剂补助项目</t>
  </si>
  <si>
    <t>巴仁乡、白杨镇、伯西热克镇、河园镇、金果镇、柯克亚乡、洛克乡、恰尔巴格镇、铁提乡、吐古其乡、夏合甫乡、依力克其乡、依提木孔镇、宗朗乡、乌吉热克乡</t>
  </si>
  <si>
    <t>项目总投资560.81144万元
建设内容：核桃提质增效石硫合剂涂白剂补助16785户140202.86亩，40元/亩，其中巴仁乡594户6854.3亩、白杨镇980户10574.87亩、伯西热克镇2174户9111亩、河园镇1917户15352.11亩、金果镇53户2066.6亩、柯克亚乡304户1281.6亩、洛克乡1927户13468.5亩、恰尔巴格镇1655户17210.8亩、铁提乡106户584亩、吐古其乡946户8444.48亩、夏合甫乡1278户11960亩、依力克其乡1219户10665.1亩、依提木孔镇1217户10350亩、宗朗乡895户8098.3亩、乌吉热克乡1520户14181.2亩。</t>
  </si>
  <si>
    <t>yc2025027</t>
  </si>
  <si>
    <t>叶城县2025年小额贷款贴息</t>
  </si>
  <si>
    <t>小额贷款贴息</t>
  </si>
  <si>
    <t>叶城县</t>
  </si>
  <si>
    <t>项目总投资1000万元
建设内容：为全县32673户脱贫户、10185户监测户实施小额贷款贴息补助。</t>
  </si>
  <si>
    <t>户</t>
  </si>
  <si>
    <t>农业农村局</t>
  </si>
  <si>
    <t>唐俊</t>
  </si>
  <si>
    <t>（二）粮食产能提质增效</t>
  </si>
  <si>
    <t>yc2025028</t>
  </si>
  <si>
    <t>叶城县2025年巴仁乡林粮间作节水项目</t>
  </si>
  <si>
    <t>巴仁乡</t>
  </si>
  <si>
    <t>项目总投资630万元
建设内容：林粮间作节水3500亩，1800元/亩，配套沉砂池、泵房及电力设施等。</t>
  </si>
  <si>
    <t>yc2025029</t>
  </si>
  <si>
    <t>叶城县2025年白杨镇林粮间作节水项目</t>
  </si>
  <si>
    <t>白杨镇</t>
  </si>
  <si>
    <t>项目总投资1075.63万元
建设内容：林粮间作节水5975.7亩，1800元/亩，配套沉砂池、泵房及电力设施等。</t>
  </si>
  <si>
    <t>yc2025030</t>
  </si>
  <si>
    <t>叶城县2025年伯西热克镇林粮间作节水项目</t>
  </si>
  <si>
    <t>伯西热克镇</t>
  </si>
  <si>
    <t>项目总投资1529.88万元
建设内容：林粮间作节水7600亩，1800元/亩，配套沉砂池、泵房及电力设施等。</t>
  </si>
  <si>
    <t>yc2025031</t>
  </si>
  <si>
    <t>叶城县2025年河园镇林粮间作节水项目</t>
  </si>
  <si>
    <t>河园镇</t>
  </si>
  <si>
    <t>项目总投资1180.8万元
建设内容：林粮间作节水6560亩，1800元/亩，配套沉砂池、泵房及电力设施等。</t>
  </si>
  <si>
    <t>yc2025032</t>
  </si>
  <si>
    <t>叶城县2025年江格勒斯乡林粮间作节水项目</t>
  </si>
  <si>
    <t>江格勒斯乡</t>
  </si>
  <si>
    <t>项目总投资1248.66万元
建设内容：林粮间作节水6937亩，1800元/亩，配套沉砂池、泵房及电力设施等。</t>
  </si>
  <si>
    <t>yc2025033</t>
  </si>
  <si>
    <t>叶城县2025年柯克亚乡林粮间作节水项目</t>
  </si>
  <si>
    <t>柯克亚乡</t>
  </si>
  <si>
    <t>项目总投资270万元
建设内容：林粮间作节水1500亩，1800元/亩，配套沉砂池、泵房及电力设施等。</t>
  </si>
  <si>
    <t>yc2025034</t>
  </si>
  <si>
    <t>叶城县2025年洛克乡林粮间作节水项目</t>
  </si>
  <si>
    <t>洛克乡</t>
  </si>
  <si>
    <t>项目总投资882万元
建设内容：林粮间作节水4900亩，1800元/亩，配套沉砂池、泵房及电力设施等。</t>
  </si>
  <si>
    <t>yc2025035</t>
  </si>
  <si>
    <t>叶城县2025年恰尔巴格镇林粮间作节水项目</t>
  </si>
  <si>
    <t>恰尔巴格镇</t>
  </si>
  <si>
    <t>项目总投资1273.68万元
建设内容：林粮间作节水7076亩，1800元/亩，配套沉砂池、泵房及电力设施等。</t>
  </si>
  <si>
    <t>yc2025036</t>
  </si>
  <si>
    <t>叶城县2025年恰其库木管理区林粮间作节水项目</t>
  </si>
  <si>
    <t>恰其库木管理区</t>
  </si>
  <si>
    <t>项目总投资876万元
建设内容：林粮间作节水4870亩，1800元/亩，配套沉砂池、泵房及电力设施等。</t>
  </si>
  <si>
    <t>yc2025037</t>
  </si>
  <si>
    <t>叶城县2025年铁提乡林粮间作节水项目</t>
  </si>
  <si>
    <t>铁提乡</t>
  </si>
  <si>
    <t>项目总投资783万元
建设内容：林粮间作节水4350亩，1800元/亩，配套沉砂池、泵房及电力设施等。</t>
  </si>
  <si>
    <t>yc2025038</t>
  </si>
  <si>
    <t>叶城县2025年吐古其乡林粮间作节水项目</t>
  </si>
  <si>
    <t>吐古其乡</t>
  </si>
  <si>
    <t>项目总投资876.24万元
建设内容：林粮间作节水4868亩，1800元/亩，配套沉砂池、泵房及电力设施等。</t>
  </si>
  <si>
    <t>yc2025039</t>
  </si>
  <si>
    <t>叶城县2025年乌吉热克乡林粮间作节水项目</t>
  </si>
  <si>
    <t>乌吉热克乡</t>
  </si>
  <si>
    <t>项目总投资858.6万元
建设内容：林粮间作节水4770亩，1800元/亩，配套沉砂池、泵房及电力设施等。</t>
  </si>
  <si>
    <t>yc2025040</t>
  </si>
  <si>
    <t>叶城县2025年夏合甫乡林粮间作节水项目</t>
  </si>
  <si>
    <t>夏合甫乡</t>
  </si>
  <si>
    <t>项目总投资897.66万元
建设内容：林粮间作节水4987亩，1800元/亩，配套沉砂池、泵房及电力设施等。</t>
  </si>
  <si>
    <t>yc2025041</t>
  </si>
  <si>
    <t>叶城县2025年依力克其乡林粮间作节水项目</t>
  </si>
  <si>
    <t>依力克其乡</t>
  </si>
  <si>
    <t>项目总投资1100.7万元
建设内容：林粮间作节水6115亩，1800元/亩，配套沉砂池、泵房及电力设施等。</t>
  </si>
  <si>
    <t>yc2025042</t>
  </si>
  <si>
    <t>叶城县2025年依提木孔镇林粮间作节水项目</t>
  </si>
  <si>
    <t>依提木孔镇</t>
  </si>
  <si>
    <t>项目总投资2635.2万元
建设内容：林粮间作节水14640亩，1800元/亩，配套沉砂池、泵房及电力设施等。</t>
  </si>
  <si>
    <t>yc2025043</t>
  </si>
  <si>
    <t>叶城县2025年宗朗乡林粮间作节水项目</t>
  </si>
  <si>
    <t>宗朗乡</t>
  </si>
  <si>
    <t>项目总投资441万元
建设内容：林粮间作节水2450亩，1800元/亩，配套沉砂池、泵房及电力设施等。</t>
  </si>
  <si>
    <t>yc2025044</t>
  </si>
  <si>
    <t>叶城县2025年白杨镇土地碎片化建设项目</t>
  </si>
  <si>
    <t>项目总投资413.25万元
建设内容：实施土地碎片化2755亩，1500元/亩。</t>
  </si>
  <si>
    <t>yc2025045</t>
  </si>
  <si>
    <t>叶城县2025年伯西热克镇土地碎片化建设项目</t>
  </si>
  <si>
    <t>项目总投资750万元
建设内容：实施土地碎片化5000亩，1500元/亩。</t>
  </si>
  <si>
    <t>yc2025046</t>
  </si>
  <si>
    <t>叶城县2025年江格勒斯乡土地碎片化建设项目</t>
  </si>
  <si>
    <t>项目总投资900万元
建设内容：实施土地碎片化6000亩，1500元/亩。</t>
  </si>
  <si>
    <t>yc2025047</t>
  </si>
  <si>
    <t>叶城县2025年金果镇土地碎片化建设项目</t>
  </si>
  <si>
    <t>金果镇</t>
  </si>
  <si>
    <t>项目总投资42万元
建设内容：实施土地碎片化280亩，1500元/亩。</t>
  </si>
  <si>
    <t>yc2025048</t>
  </si>
  <si>
    <t>叶城县2025年柯克亚乡土地碎片化建设项目</t>
  </si>
  <si>
    <t>项目总投资225万元
建设内容：实施土地碎片化1500亩，1500元/亩。</t>
  </si>
  <si>
    <t>yc2025049</t>
  </si>
  <si>
    <t>叶城县2025年恰尔巴格镇土地碎片化建设项目</t>
  </si>
  <si>
    <t>项目总投资595.5万元
建设内容：实施土地碎片化3970亩，1500元/亩。</t>
  </si>
  <si>
    <t>yc2025050</t>
  </si>
  <si>
    <t>叶城县2025年恰其库木管理区土地碎片化建设项目</t>
  </si>
  <si>
    <t>项目总投资1627.5万元
建设内容：实施土地碎片化10850亩，1500元/亩。</t>
  </si>
  <si>
    <t>yc2025051</t>
  </si>
  <si>
    <t>叶城县2025年乌吉热克乡土地碎片化建设项目</t>
  </si>
  <si>
    <t>项目总投资1014.75万元
建设内容：实施土地碎片化6765亩，1500元/亩。</t>
  </si>
  <si>
    <t>yc2025052</t>
  </si>
  <si>
    <t>叶城县2025年夏合甫乡土地碎片化建设项目</t>
  </si>
  <si>
    <t>项目总投资525.6万元
建设内容：实施土地碎片化3504亩，1500元/亩。</t>
  </si>
  <si>
    <t>yc2025053</t>
  </si>
  <si>
    <t>叶城县2025年依力克其乡土地碎片化建设项目</t>
  </si>
  <si>
    <t>项目总投资322.5万元
建设内容：实施土地碎片化2150亩，1500元/亩。</t>
  </si>
  <si>
    <t>yc2025054</t>
  </si>
  <si>
    <t>叶城县2025年依提木孔镇土地碎片化建设项目</t>
  </si>
  <si>
    <t>项目总投资1200万元
建设内容：实施土地碎片化8000亩，1500元/亩。</t>
  </si>
  <si>
    <t>yc2025055</t>
  </si>
  <si>
    <t>叶城县2025年宗朗乡土地碎片化建设项目</t>
  </si>
  <si>
    <t>项目总投资616.5万元
建设内容：实施土地碎片化4110亩，1500元/亩。</t>
  </si>
  <si>
    <t>（三）林果产业提质增效</t>
  </si>
  <si>
    <t>yc2025056</t>
  </si>
  <si>
    <t>叶城县2024年伯西热克镇石榴定植项目</t>
  </si>
  <si>
    <t>项目总投资120万元
建设内容：种植石榴600亩，2000元/亩。</t>
  </si>
  <si>
    <t>yc2025057</t>
  </si>
  <si>
    <t>叶城县2025年林果整形修剪项目</t>
  </si>
  <si>
    <t>江格勒斯乡、洛克乡、恰尔巴格镇、巴仁乡、吐古其乡、河园镇、恰其库木管理区、伯西热克镇、乌吉热克乡、依提木孔镇、白杨镇、夏合甫乡、依力克其乡、铁提乡</t>
  </si>
  <si>
    <t>项目总投资528万元
建设内容：林果业整形修剪补助6.6万亩，每亩80元，其中：江格勒斯乡6000亩、洛克乡3000亩、恰尔巴格镇5000亩、巴仁乡4000亩、吐古其乡3000亩、河园镇6000亩、恰其库木管理区3000亩、伯西热克镇5000亩、乌吉热克乡6000亩、依提木孔镇6000亩、白杨镇6000亩、夏合甫乡5000亩、依力克其乡4000亩、铁提乡4000亩。</t>
  </si>
  <si>
    <t>万亩</t>
  </si>
  <si>
    <t>yc2025058</t>
  </si>
  <si>
    <t>叶城县2025年林果高产示范园建设项目</t>
  </si>
  <si>
    <t>白杨镇、河园镇、江格勒斯乡、恰尔巴格镇、恰其库木管理区、吐古其乡、乌吉热克乡、夏合甫乡、依力克其乡、依提木孔镇</t>
  </si>
  <si>
    <t>项目总投资2557.35万元
建设内容：建设林果高产示范园34098亩，750元/亩，包含复合肥、尿素、修剪、嫁接等。其中白杨镇2345亩、河园镇2000亩、江格勒斯乡1248亩、恰尔巴格镇2898亩、恰其库木管理区300亩、吐古其乡3559亩、乌吉热克乡4588亩、夏合甫乡3800亩、依力克其乡360亩、依提木孔镇13000亩。</t>
  </si>
  <si>
    <t>yc2025059</t>
  </si>
  <si>
    <t>叶城县2025年林场特色产业发展建设项目</t>
  </si>
  <si>
    <t>林场</t>
  </si>
  <si>
    <t>项目总投资85万元
建设内容：特色林果基地建设200亩，嫁接紫皮核桃改优品种，投资45万元；发展林下种养基地60亩，投资30万元；新建育苗基地20亩，主要进行杨树、柳树、沙枣等育苗，投资10万元。</t>
  </si>
  <si>
    <t>yc2025060</t>
  </si>
  <si>
    <t>叶城县2025年林果有害生物飞防项目</t>
  </si>
  <si>
    <t>项目总投资1800万元
建设内容：针对60万亩林果春尺蠖、黄刺蛾、蚜虫、红蜘蛛等病虫害进行飞防两遍，共计120万亩次，15元/亩/次。</t>
  </si>
  <si>
    <t>yc2025061</t>
  </si>
  <si>
    <t>叶城县2025年核桃蛀果害虫防治项目</t>
  </si>
  <si>
    <t>项目总投资2400万元
建设内容：20万亩核桃蛀果害虫防治，120元/亩。</t>
  </si>
  <si>
    <t>（四）蔬菜、花卉产业提质增效</t>
  </si>
  <si>
    <t>yc2025062</t>
  </si>
  <si>
    <t>叶城县2024年吐古其乡特色种植项目</t>
  </si>
  <si>
    <t>项目总投资182.8万元
建设内容：1.采购可食药用玫瑰花18万株，每珠8元，资金144万元；
2.采购800亩地豇豆种子（拱棚种植），每亩地1.1公斤，每公斤100元，资金8.8万元；
3.采购500亩地订单辣椒苗，每亩地3000株，每株0.2元，资金30万元。</t>
  </si>
  <si>
    <t>yc2025063</t>
  </si>
  <si>
    <t>叶城县2025年白杨镇设施农业提升改造建设项目</t>
  </si>
  <si>
    <t>白杨镇5村、12村</t>
  </si>
  <si>
    <t>项目总投资69.89万元
建设内容：5村32座温室大棚更换棚膜（55米*12米，每座1个）、棉被（11米*2.2米，每座30个）、滴灌（500米硬管，1600米软管）、电线（带皮高压线450米，普通电线1600米），1.9万元/座；18座小拱棚更换棚膜(25米*9米，每座1个），300元/座、31座大拱棚更换棚膜（30米*9米，每座1个）、铁架（弯宽6米每座18个，直21米每座3个），500元/座。12村6个大棚墙体改造提升，35个大棚更换棚膜，配套电力设施。</t>
  </si>
  <si>
    <t>yc2025064</t>
  </si>
  <si>
    <t>叶城县2025年戈壁产业温室大棚建设项目（一期）</t>
  </si>
  <si>
    <t>洛克乡1村（蔬菜产业基地）</t>
  </si>
  <si>
    <t>项目总投资2800万元
建设内容：建设温室大棚50000㎡（折合50M*10M标准棚100座），25万元/座。配套沉砂池、引水渠、电力等基础设施。</t>
  </si>
  <si>
    <t>yc2025065</t>
  </si>
  <si>
    <t>叶城县2025年金果镇联栋温室建设项目</t>
  </si>
  <si>
    <t>金果镇4村</t>
  </si>
  <si>
    <t>项目总投资2980万元
建设内容：新建智能连栋温室5000㎡，连栋温室30000㎡，面包棚14000㎡，及相关配套附属设施。</t>
  </si>
  <si>
    <t>万平方米</t>
  </si>
  <si>
    <t>yc2025066</t>
  </si>
  <si>
    <t>叶城县2025年金果镇10村花卉市场建设项目</t>
  </si>
  <si>
    <t>市场建设和农村物流</t>
  </si>
  <si>
    <t>金果镇10村</t>
  </si>
  <si>
    <t>项目总投资2900万元
建设内容：新建2000㎡花卉市场及附属配套，占地30亩。</t>
  </si>
  <si>
    <t>平方米</t>
  </si>
  <si>
    <t>住建局</t>
  </si>
  <si>
    <t>辜永亮</t>
  </si>
  <si>
    <t>（五）畜牧产业提质增效</t>
  </si>
  <si>
    <t>yc2025067</t>
  </si>
  <si>
    <t>叶城县2025年养殖区粪污处理建设项目</t>
  </si>
  <si>
    <t>扩建</t>
  </si>
  <si>
    <t>洛克乡1村</t>
  </si>
  <si>
    <r>
      <rPr>
        <sz val="20"/>
        <rFont val="仿宋"/>
        <charset val="134"/>
      </rPr>
      <t>项目总投资2000万元
建设内容：生猪养殖区建设120m</t>
    </r>
    <r>
      <rPr>
        <sz val="20"/>
        <rFont val="宋体"/>
        <charset val="134"/>
      </rPr>
      <t>³</t>
    </r>
    <r>
      <rPr>
        <sz val="20"/>
        <rFont val="仿宋"/>
        <charset val="134"/>
      </rPr>
      <t>集粪池1座、20m</t>
    </r>
    <r>
      <rPr>
        <sz val="20"/>
        <rFont val="宋体"/>
        <charset val="134"/>
      </rPr>
      <t>³</t>
    </r>
    <r>
      <rPr>
        <sz val="20"/>
        <rFont val="仿宋"/>
        <charset val="134"/>
      </rPr>
      <t>集粪池6座、0.7万m</t>
    </r>
    <r>
      <rPr>
        <sz val="20"/>
        <rFont val="宋体"/>
        <charset val="134"/>
      </rPr>
      <t>³</t>
    </r>
    <r>
      <rPr>
        <sz val="20"/>
        <rFont val="仿宋"/>
        <charset val="134"/>
      </rPr>
      <t>污水收集池2座，配套固液干湿分离设备7台/套，铺设DE500HDPE管道约1800公里、矩形渠道约1000公里、污水处理设施设备2台/套及附属设施设备等。家禽养殖小区新建200㎡堆粪场15座、100㎡堆粪场7座。</t>
    </r>
  </si>
  <si>
    <t>个</t>
  </si>
  <si>
    <t>yc2025070</t>
  </si>
  <si>
    <t>叶城县2025年肉羊人工授精产业项目</t>
  </si>
  <si>
    <t>产业科技服务</t>
  </si>
  <si>
    <t>项目总投资500万元
建设内容：购买肉羊同期发情人工授精技术服务，完成全县10万只肉羊同期发情人工授精进，一步提高肉羊经济效益，带动养殖户增产增效。</t>
  </si>
  <si>
    <t>万只</t>
  </si>
  <si>
    <t>yc2025071</t>
  </si>
  <si>
    <t>叶城县2025年肉牛人工授精产业项目</t>
  </si>
  <si>
    <t>项目总投资200万元
建设内容：购买肉牛性控冻精同期发情人工授精技术服务，完成全县1万头肉牛同期发情人工授精，进一步提高肉牛经济效益，带动养殖户增产增效。</t>
  </si>
  <si>
    <t>万头</t>
  </si>
  <si>
    <t>yc2025072</t>
  </si>
  <si>
    <t>叶城县2025年渔业种苗培育中心建设项目</t>
  </si>
  <si>
    <t>金果镇13村</t>
  </si>
  <si>
    <t>项目总投资395万元
建设内容:建设水产渔业育苗培育中心，鱼苗等繁育基地，水产饲料加工车间。</t>
  </si>
  <si>
    <t>处</t>
  </si>
  <si>
    <t>yc2025073</t>
  </si>
  <si>
    <t>叶城县2025年畜牧兽医社会服务项目</t>
  </si>
  <si>
    <t>项目总投资700万元
建设内容：通过购买第三方服务开展全县约150万头牲畜和500万羽家禽强制免疫和非强制免疫疫病防控工作，确保全县畜牧产业健康稳步发展。</t>
  </si>
  <si>
    <t>万头/羽</t>
  </si>
  <si>
    <t>（六）产业链延伸及基础设施配套</t>
  </si>
  <si>
    <t>yc2025074</t>
  </si>
  <si>
    <t>叶城县吐古其乡16村核桃加工厂扩建项目</t>
  </si>
  <si>
    <t>产业园（区）</t>
  </si>
  <si>
    <t>吐古其乡16村</t>
  </si>
  <si>
    <t>项目总投资：240万元。
建设内容：硬化核桃晾晒场地9324平方米，配套水电等附属设施。</t>
  </si>
  <si>
    <t>yc2025075</t>
  </si>
  <si>
    <t>叶城县2025年金果镇10村产业园建设项目</t>
  </si>
  <si>
    <t>项目总投资2980万元
建设内容：新建6666.7㎡小微产业园及附属配套，占地面积10亩。</t>
  </si>
  <si>
    <t>商工局</t>
  </si>
  <si>
    <t>周贤张</t>
  </si>
  <si>
    <t>yc2025076</t>
  </si>
  <si>
    <t>叶城县2025年金果镇创业产业孵化园二期建设项目</t>
  </si>
  <si>
    <t>产地初加工和精深加工</t>
  </si>
  <si>
    <t>项目投资800万元
建设内容：新建2000平方特色产品加工车间及相关配套设施。</t>
  </si>
  <si>
    <t>统战部、商工局</t>
  </si>
  <si>
    <t>王灏峰、周贤张</t>
  </si>
  <si>
    <t>yc2025077</t>
  </si>
  <si>
    <t>叶城县2025年阿克塔什镇特色鲜果保鲜库建设项目</t>
  </si>
  <si>
    <t>农产品仓储保鲜冷链基础设施建设</t>
  </si>
  <si>
    <t>阿克塔什镇</t>
  </si>
  <si>
    <t>项目总投资960万元
建设内容：对阿克塔什镇特色鲜果基地建设1栋（12间）1000平方米空间电场保鲜库及附属配套设施。</t>
  </si>
  <si>
    <t>yc2025078</t>
  </si>
  <si>
    <t>叶城县2025年夏合甫乡产业就业园区三期项目</t>
  </si>
  <si>
    <t>夏合甫乡3村</t>
  </si>
  <si>
    <t>项目总投资2000万元
建设内容：建设厂房10000㎡及泵房、消防水池等配套附属设施，总占地面积35亩。</t>
  </si>
  <si>
    <t>yc2025079</t>
  </si>
  <si>
    <t>叶城县2025年夏合甫乡欧松板厂房建设项目</t>
  </si>
  <si>
    <t>项目总投资2900万元
建设内容：建设欧松板制造厂房16000㎡及泵房、消防水池等配套附属设施，总占地面积85亩。</t>
  </si>
  <si>
    <t>yc2025080</t>
  </si>
  <si>
    <t>叶城县2025年乌吉热克乡农贸市场提升改造项目</t>
  </si>
  <si>
    <t>乌吉热克乡12村、16村</t>
  </si>
  <si>
    <t>项目总投资790万元
建设内容：对12村现有农贸市场进行改建，建设1100平方米商铺，完成市场地面硬化5000平方米，规划约市场就业摊位、市场道路，配套完善货物堆放场等市场相关附属设施。
对16村现有农贸市场进行提升改造，完成市场地面硬化8500平方米，规划约市场就业摊位、市场道路，配套完善货物堆放场等市场相关附属设施。</t>
  </si>
  <si>
    <t>yc2025081</t>
  </si>
  <si>
    <t>叶城县2025年乌吉热克乡16村樱桃园设施配套项目</t>
  </si>
  <si>
    <t>智慧农业</t>
  </si>
  <si>
    <t>乌吉热克乡16村</t>
  </si>
  <si>
    <t>项目总投资295万元    
建设内容：为200亩樱桃园安装新型防雨、防冻棚并配套相关附属设施，1.475万元/亩。</t>
  </si>
  <si>
    <t>yc2025082</t>
  </si>
  <si>
    <t>叶城县2025年巴仁乡农副产品加工建设项目</t>
  </si>
  <si>
    <t>巴仁乡6村</t>
  </si>
  <si>
    <t>项目总投资270万元
建设内容：对已有厂房400㎡进行升级改造，安装彩钢天花板吊顶，铺设自流平地面，彩钢板隔墙，完善照明配电系统、并扩建彩钢厂房530㎡，对扩建厂房安装彩钢天花板吊顶，铺设自流平地面，彩钢板隔墙，完善照明配电系统，生产车间和包装车间实施无菌化改造，重点加工红薯干、红薯副食品等红薯产品。</t>
  </si>
  <si>
    <t>yc2025083</t>
  </si>
  <si>
    <t>叶城县2025年伯西热克镇养殖小区建设及配套项目</t>
  </si>
  <si>
    <t>伯西热克镇11村</t>
  </si>
  <si>
    <t>项目总投资350万元
建设内容：修建棚圈2座1200㎡，饲料间1座300㎡，及其他附属配套设施。</t>
  </si>
  <si>
    <t>yc2025084</t>
  </si>
  <si>
    <t>叶城县2025年依力克其乡保鲜冷藏库建设项目</t>
  </si>
  <si>
    <t>依力克其乡13村</t>
  </si>
  <si>
    <t>项目总投资240万元
建设内容：新建墙体冻库2座及其提升改造，每座100㎡，配备电动叉车2台、地磅1台及其附属设施配套。</t>
  </si>
  <si>
    <t>yc2025085</t>
  </si>
  <si>
    <t>叶城县2025年宗朗乡产业园区基础配套及改造提升建设项目</t>
  </si>
  <si>
    <t>宗朗乡3村</t>
  </si>
  <si>
    <t>项目总投资395万元
建设内容：在宗朗乡产业园区新建彩钢棚2座、5000平方米及水电提升改造等配套附属设施。</t>
  </si>
  <si>
    <t>yc2025086</t>
  </si>
  <si>
    <t>叶城县2025年宗朗乡产业园区鲜食玉米加工设备采购项目</t>
  </si>
  <si>
    <t>项目总投资395万元
建设内容：采购一批气吹剥皮机、挑选输送机、自动滚杠清洗机、龙门提升漂烫机、玉米自动杀菌锅、翻转除水机等鲜食玉米加工设备。</t>
  </si>
  <si>
    <t>套</t>
  </si>
  <si>
    <t>yc2025087</t>
  </si>
  <si>
    <t>叶城县2025年洛克乡蓄水池建设项目</t>
  </si>
  <si>
    <t>洛克乡6村</t>
  </si>
  <si>
    <t>项目投资630万元
建设内容：新建占地60亩蓄水池、沉砂池项目及附属设施配套，约10000立方米，覆盖全乡3000亩地用水问题，同时也可发展渔业养殖。</t>
  </si>
  <si>
    <t>统战部</t>
  </si>
  <si>
    <t>王灏峰</t>
  </si>
  <si>
    <t>yc2025088</t>
  </si>
  <si>
    <t>叶城县2025年巴仁乡10村沉砂池建设项目</t>
  </si>
  <si>
    <t>巴仁乡10村</t>
  </si>
  <si>
    <t>项目投资：120万元
建设内容：建设沉砂池1座2000立方米，占地4亩，配套其他附属设施。</t>
  </si>
  <si>
    <t>yc2025089</t>
  </si>
  <si>
    <t>叶城县2025年洛克乡1村沉砂池建设项目</t>
  </si>
  <si>
    <t>项目总投资980万元
建设内容：在洛克乡1村建设约600亩的沉砂池，配套附属设施设备等。</t>
  </si>
  <si>
    <t>yc2025090</t>
  </si>
  <si>
    <t>叶城县2025年洛克乡1村水利设施配套提升项目</t>
  </si>
  <si>
    <r>
      <rPr>
        <sz val="20"/>
        <rFont val="仿宋"/>
        <charset val="134"/>
      </rPr>
      <t>项目总投资1700万元
建设内容：铺设矩型渠约21公里，流量0.2-1m</t>
    </r>
    <r>
      <rPr>
        <sz val="20"/>
        <rFont val="宋体"/>
        <charset val="134"/>
      </rPr>
      <t>³</t>
    </r>
    <r>
      <rPr>
        <sz val="20"/>
        <rFont val="仿宋"/>
        <charset val="134"/>
      </rPr>
      <t>/秒，配套渠系建筑物等。</t>
    </r>
  </si>
  <si>
    <t>公里</t>
  </si>
  <si>
    <t>水利局</t>
  </si>
  <si>
    <t>王平</t>
  </si>
  <si>
    <t>yc2025091</t>
  </si>
  <si>
    <t>叶城县2025年巴仁乡种植业基地配套建设项目</t>
  </si>
  <si>
    <r>
      <rPr>
        <sz val="20"/>
        <rFont val="仿宋"/>
        <charset val="134"/>
      </rPr>
      <t>项目总投资280万元
建设内容：建设0.2m</t>
    </r>
    <r>
      <rPr>
        <sz val="20"/>
        <rFont val="宋体"/>
        <charset val="134"/>
      </rPr>
      <t>³</t>
    </r>
    <r>
      <rPr>
        <sz val="20"/>
        <rFont val="仿宋"/>
        <charset val="134"/>
      </rPr>
      <t>/s-0.8m</t>
    </r>
    <r>
      <rPr>
        <sz val="20"/>
        <rFont val="宋体"/>
        <charset val="134"/>
      </rPr>
      <t>³</t>
    </r>
    <r>
      <rPr>
        <sz val="20"/>
        <rFont val="仿宋"/>
        <charset val="134"/>
      </rPr>
      <t>/s防渗渠4公里，并建设水闸，农桥等附属设施。</t>
    </r>
  </si>
  <si>
    <t>yc2025092</t>
  </si>
  <si>
    <t>叶城县2025年白杨镇种植业基地配套建设项目</t>
  </si>
  <si>
    <r>
      <rPr>
        <sz val="20"/>
        <rFont val="仿宋"/>
        <charset val="134"/>
      </rPr>
      <t>项目总投资2130万元
建设内容：新建0.2-0.8m</t>
    </r>
    <r>
      <rPr>
        <sz val="20"/>
        <rFont val="宋体"/>
        <charset val="134"/>
      </rPr>
      <t>³</t>
    </r>
    <r>
      <rPr>
        <sz val="20"/>
        <rFont val="仿宋"/>
        <charset val="134"/>
      </rPr>
      <t>/s防渗渠28.4公里及配套，75万元/公里。</t>
    </r>
  </si>
  <si>
    <t>yc2025093</t>
  </si>
  <si>
    <t>叶城县2025年伯西热克镇种植业基地配套建设项目</t>
  </si>
  <si>
    <r>
      <rPr>
        <sz val="20"/>
        <rFont val="仿宋"/>
        <charset val="134"/>
      </rPr>
      <t>项目总投资1200万元
建设内容：新建0.2-0.8m</t>
    </r>
    <r>
      <rPr>
        <sz val="20"/>
        <rFont val="宋体"/>
        <charset val="134"/>
      </rPr>
      <t>³</t>
    </r>
    <r>
      <rPr>
        <sz val="20"/>
        <rFont val="仿宋"/>
        <charset val="134"/>
      </rPr>
      <t>/s防渗渠16公里及配套，75万元/公里。</t>
    </r>
  </si>
  <si>
    <t>yc2025094</t>
  </si>
  <si>
    <t>叶城县2025年河园镇种植业基地配套建设项目</t>
  </si>
  <si>
    <r>
      <rPr>
        <sz val="20"/>
        <rFont val="仿宋"/>
        <charset val="134"/>
      </rPr>
      <t>项目总投资1275万元
建设内容：新建0.2-0.8m</t>
    </r>
    <r>
      <rPr>
        <sz val="20"/>
        <rFont val="宋体"/>
        <charset val="134"/>
      </rPr>
      <t>³</t>
    </r>
    <r>
      <rPr>
        <sz val="20"/>
        <rFont val="仿宋"/>
        <charset val="134"/>
      </rPr>
      <t>/s防渗渠17公里及配套，75万元/公里。</t>
    </r>
  </si>
  <si>
    <t>yc2025095</t>
  </si>
  <si>
    <t>叶城县2025年江格勒斯乡种植业基地配套建设项目</t>
  </si>
  <si>
    <r>
      <rPr>
        <sz val="20"/>
        <rFont val="仿宋"/>
        <charset val="134"/>
      </rPr>
      <t>项目总投资919.8万元
建设内容：新建0.2-0.8m</t>
    </r>
    <r>
      <rPr>
        <sz val="20"/>
        <rFont val="宋体"/>
        <charset val="134"/>
      </rPr>
      <t>³</t>
    </r>
    <r>
      <rPr>
        <sz val="20"/>
        <rFont val="仿宋"/>
        <charset val="134"/>
      </rPr>
      <t>/s防渗渠12.264公里及配套，75万元/公里。</t>
    </r>
  </si>
  <si>
    <t>yc2025096</t>
  </si>
  <si>
    <t>叶城县2025年洛克乡种植业基地配套建设项目</t>
  </si>
  <si>
    <t>项目总投资412.5万元
建设内容：新建0.2-0.8/S流量的防渗渠5.5公里及其配套附属(水闸、涵洞、农桥、跌水等），75万元/公里。</t>
  </si>
  <si>
    <t>yc2025097</t>
  </si>
  <si>
    <t>叶城县2025年棋盘乡种植业基地配套建设项目</t>
  </si>
  <si>
    <t>棋盘乡</t>
  </si>
  <si>
    <r>
      <rPr>
        <sz val="20"/>
        <rFont val="仿宋"/>
        <charset val="134"/>
      </rPr>
      <t>项目总投资1095万元
建设内容：新建0.2-0.8m</t>
    </r>
    <r>
      <rPr>
        <sz val="20"/>
        <rFont val="宋体"/>
        <charset val="134"/>
      </rPr>
      <t>³</t>
    </r>
    <r>
      <rPr>
        <sz val="20"/>
        <rFont val="仿宋"/>
        <charset val="134"/>
      </rPr>
      <t>/s防渗渠14.6公里及配套，75万元/公里。</t>
    </r>
  </si>
  <si>
    <t>yc2025098</t>
  </si>
  <si>
    <t>叶城县2025年恰尔巴格镇种植业基地配套建设项目</t>
  </si>
  <si>
    <r>
      <rPr>
        <sz val="20"/>
        <rFont val="仿宋"/>
        <charset val="134"/>
      </rPr>
      <t>项目总投资802.5万元
建设内容：新建0.2-0.8m</t>
    </r>
    <r>
      <rPr>
        <sz val="20"/>
        <rFont val="宋体"/>
        <charset val="134"/>
      </rPr>
      <t>³</t>
    </r>
    <r>
      <rPr>
        <sz val="20"/>
        <rFont val="仿宋"/>
        <charset val="134"/>
      </rPr>
      <t>/s防渗渠10.7公里及配套，75万元/公里。</t>
    </r>
  </si>
  <si>
    <t>yc2025099</t>
  </si>
  <si>
    <t>叶城县2025年铁提乡种植业基地配套建设项目</t>
  </si>
  <si>
    <r>
      <rPr>
        <sz val="20"/>
        <rFont val="仿宋"/>
        <charset val="134"/>
      </rPr>
      <t>项目总投资1500万元
建设内容：新建0.2-0.8m</t>
    </r>
    <r>
      <rPr>
        <sz val="20"/>
        <rFont val="宋体"/>
        <charset val="134"/>
      </rPr>
      <t>³</t>
    </r>
    <r>
      <rPr>
        <sz val="20"/>
        <rFont val="仿宋"/>
        <charset val="134"/>
      </rPr>
      <t>/s防渗渠20公里及配套，75万元/公里。</t>
    </r>
  </si>
  <si>
    <t>yc2025100</t>
  </si>
  <si>
    <t>叶城县2025年吐古其乡种植业基地配套建设项目</t>
  </si>
  <si>
    <t>yc2025101</t>
  </si>
  <si>
    <t>叶城县2025年乌吉热克乡种植业基地配套建设项目</t>
  </si>
  <si>
    <r>
      <rPr>
        <sz val="20"/>
        <rFont val="仿宋"/>
        <charset val="134"/>
      </rPr>
      <t>项目总投资1732.5万元
建设内容：新建0.2-0.8m</t>
    </r>
    <r>
      <rPr>
        <sz val="20"/>
        <rFont val="宋体"/>
        <charset val="134"/>
      </rPr>
      <t>³</t>
    </r>
    <r>
      <rPr>
        <sz val="20"/>
        <rFont val="仿宋"/>
        <charset val="134"/>
      </rPr>
      <t>/s防渗渠23.1公里及配套，75万元/公里。</t>
    </r>
  </si>
  <si>
    <t>yc2025102</t>
  </si>
  <si>
    <t>叶城县2025年乌夏巴什镇种植业基地配套建设项目</t>
  </si>
  <si>
    <t>乌夏巴什镇</t>
  </si>
  <si>
    <r>
      <rPr>
        <sz val="20"/>
        <rFont val="仿宋"/>
        <charset val="134"/>
      </rPr>
      <t>项目总投资540万元
建设内容：新建0.2-0.8m</t>
    </r>
    <r>
      <rPr>
        <sz val="20"/>
        <rFont val="宋体"/>
        <charset val="134"/>
      </rPr>
      <t>³</t>
    </r>
    <r>
      <rPr>
        <sz val="20"/>
        <rFont val="仿宋"/>
        <charset val="134"/>
      </rPr>
      <t>/s防渗渠7.2公里及配套，75万元/公里。</t>
    </r>
  </si>
  <si>
    <t>yc2025103</t>
  </si>
  <si>
    <t>叶城县2025年夏合甫乡种植业基地配套建设项目</t>
  </si>
  <si>
    <t>yc2025104</t>
  </si>
  <si>
    <t>叶城县2025年依力克其乡种植业基地配套建设项目</t>
  </si>
  <si>
    <r>
      <rPr>
        <sz val="20"/>
        <rFont val="仿宋"/>
        <charset val="134"/>
      </rPr>
      <t>项目总投资750万元
建设内容：新建0.2-0.8m</t>
    </r>
    <r>
      <rPr>
        <sz val="20"/>
        <rFont val="宋体"/>
        <charset val="134"/>
      </rPr>
      <t>³</t>
    </r>
    <r>
      <rPr>
        <sz val="20"/>
        <rFont val="仿宋"/>
        <charset val="134"/>
      </rPr>
      <t>/s防渗渠10公里及配套，75万元/公里。</t>
    </r>
  </si>
  <si>
    <t>yc2025105</t>
  </si>
  <si>
    <t>叶城县2025年依提木孔镇种植业基地配套建设项目</t>
  </si>
  <si>
    <t>yc2025106</t>
  </si>
  <si>
    <t>叶城县2025年宗朗乡种植业基地配套建设项目</t>
  </si>
  <si>
    <r>
      <rPr>
        <sz val="20"/>
        <rFont val="仿宋"/>
        <charset val="134"/>
      </rPr>
      <t>项目总投资840万元
建设内容：新建0.2-0.8m</t>
    </r>
    <r>
      <rPr>
        <sz val="20"/>
        <rFont val="宋体"/>
        <charset val="134"/>
      </rPr>
      <t>³</t>
    </r>
    <r>
      <rPr>
        <sz val="20"/>
        <rFont val="仿宋"/>
        <charset val="134"/>
      </rPr>
      <t>/s防渗渠11.2公里及配套，75万元/公里。</t>
    </r>
  </si>
  <si>
    <t>yc2025107</t>
  </si>
  <si>
    <t>叶城县2025年恰其库木管理区种植业基地配套建设项目</t>
  </si>
  <si>
    <t>二</t>
  </si>
  <si>
    <t>就业增收项目</t>
  </si>
  <si>
    <t>yc2025108</t>
  </si>
  <si>
    <t>叶城县2025年农村道路管护人员补助</t>
  </si>
  <si>
    <t>就业项目</t>
  </si>
  <si>
    <t>生产奖补、劳务补助等</t>
  </si>
  <si>
    <t>项目总投资1894.8万元
建设内容：农村道路日常养护补助资金项目，为1579个护路员发放补贴。</t>
  </si>
  <si>
    <t>交通局</t>
  </si>
  <si>
    <t>王智斌</t>
  </si>
  <si>
    <t>yc2025109</t>
  </si>
  <si>
    <t>叶城县2025年临时性公益岗位补助项目</t>
  </si>
  <si>
    <t>公益性岗位</t>
  </si>
  <si>
    <t>项目总投资1276.8万元
建设内容：为608个临时性公益岗位进行补助，1750元/人/月。每个公益岗位就业人员就业时间不得超过6个月，参与就业人数不低于1216人。</t>
  </si>
  <si>
    <t>人</t>
  </si>
  <si>
    <t>人社局</t>
  </si>
  <si>
    <t>刘立魁</t>
  </si>
  <si>
    <t>yc2025110</t>
  </si>
  <si>
    <t>叶城县2025年跨省就业一次性交通补助</t>
  </si>
  <si>
    <t>交通费补助</t>
  </si>
  <si>
    <t>项目总投资437.4万元
建设内容：跨省就业2187人，每人不超过2000元，其中夏合甫乡103人、柯克亚乡40人、白杨镇103人、巴仁乡42人、乌夏巴什镇976人、江格勒斯乡61人、阿克塔什镇300人、金果镇3人、棋盘乡1人、吐古其乡128人、恰尔巴格镇107人、伯西热克镇200人、乌吉热克乡98人、依力克其乡25人、河园镇270人、宗朗乡83人、铁提乡73人、依提木孔镇147人、洛克乡309人。</t>
  </si>
  <si>
    <t>yc2025111</t>
  </si>
  <si>
    <t>叶城县2025年疆内跨地州市（含兵团）就业一次性交通补助</t>
  </si>
  <si>
    <t>项目总投资1427.6万元
建设内容：疆内跨地州市（含兵团）就业14276人，每人不超过1000元，其中夏合甫乡736人、柯克亚乡118人、白杨镇582人、巴仁乡282人、乌夏巴什镇574人、江格勒斯乡652人、阿克塔什镇1700人、金果镇3人、棋盘乡41人、吐古其乡673人、恰尔巴格镇1074人、伯西热克镇1437人、乌吉热克乡674人、依力克其乡355人、河园镇1163人、宗朗乡292人、铁提乡427人、依提木孔镇662人、洛克乡2831人。</t>
  </si>
  <si>
    <t>yc2025112</t>
  </si>
  <si>
    <t>叶城县2025年地区内跨县（含兵团）就业一次性交通补助</t>
  </si>
  <si>
    <t>项目总投资117.12万元
建设内容：地区内跨县（含兵团）就业5856人，每人不超过200元，其中夏合甫乡543人、柯克亚乡17人、巴仁乡56人、乌夏巴什镇319人、阿克塔什镇300人、金果镇3人、棋盘乡19人、吐古其乡460人、恰尔巴格镇514人、伯西热克镇726人、乌吉热克乡546人、依力克其乡81人、河园镇691人、宗朗乡68人、依提木孔镇248人、洛克乡1265人。</t>
  </si>
  <si>
    <t>yc2025113</t>
  </si>
  <si>
    <t>叶城县2025年自主创业（20㎡以上）补助项目</t>
  </si>
  <si>
    <t>创业奖补</t>
  </si>
  <si>
    <t>项目总投资180.2万元
建设内容：自主创业（20㎡以上）901户，2000元/户，其中夏合甫乡19户、柯克亚乡40户、白杨镇24户、巴仁乡16户、乌夏巴什镇138户、江格勒斯乡20户、阿克塔什镇30户、金果镇20户、吐古其乡82户、恰尔巴格镇39户、伯西热克镇141户、乌吉热克乡55户、依力克其乡21户、河园镇94户、宗朗乡22户、铁提乡28户、依提木孔镇69户、洛克乡43户。</t>
  </si>
  <si>
    <t>yc2025114</t>
  </si>
  <si>
    <t>叶城县2025年自主创业（20㎡以下）补助项目</t>
  </si>
  <si>
    <t>项目总投资54.2万元
建设内容：自主创业（20㎡以下）542户，1000元/户，其中夏合甫乡7户、白杨镇20户、巴仁乡7户、乌夏巴什镇41户、江格勒斯乡21户、阿克塔什镇20户、金果镇3户、恰尔巴格镇41户、伯西热克镇101户、乌吉热克乡52户、吐古其乡70户、依力克其乡3户、河园镇22户、宗朗乡2户、铁提乡3户、依提木孔镇32户、洛克乡48户。</t>
  </si>
  <si>
    <t>三</t>
  </si>
  <si>
    <t>乡村建设行动</t>
  </si>
  <si>
    <t>（一）示范村创建</t>
  </si>
  <si>
    <t>yc2025115</t>
  </si>
  <si>
    <t>叶城县2025年乌吉热克乡18村自治区级重点示范村乡村建设项目</t>
  </si>
  <si>
    <t>农村污水治理</t>
  </si>
  <si>
    <t>乌吉热克乡18村</t>
  </si>
  <si>
    <t>项目总投资：2000万元
建设内容：1.发展水产养殖320亩，新建一条育苗车间1200㎡，新建化验室及附属用房600㎡，规格10*45米育苗池40个配套110管道及阀门及相关附属设施。育苗筒规格6*6数量48个，微粒机1台，大水箱1台，细菌屋1台（10吨），锅炉1台，发电机1台250千瓦，增氧机泵2台，跑道式水库网箱养殖1组6个（10*40）。
2.新建污水管网9公里，60万元/公里，配套检查井、化粪池等附属设施，涉及200户，路面硬化5700平方米。
3.建设林粮间作节水1800亩，配套建设防渗渠1.45公里。</t>
  </si>
  <si>
    <t>住建局、农业农村局</t>
  </si>
  <si>
    <t>辜永亮、唐俊</t>
  </si>
  <si>
    <t>yc2025116</t>
  </si>
  <si>
    <t>叶城县2025年江格勒斯乡9村自治区级重点示范村乡村建设项目</t>
  </si>
  <si>
    <t>村容村貌提升</t>
  </si>
  <si>
    <t>江格勒斯乡9村</t>
  </si>
  <si>
    <t>项目总投资2870万元
建设内容：1.发展水产养殖170亩，并配套水产育苗设备1套；
2.新建砂砾石道路1.54公里、新建木桥两座、地坪硬化4000平方米等其他配套附属设施；
3.新建污水管网7公里及灌溉管网4.6公里，5000平方米渠道改造提升，及村容村貌改造与提升等。</t>
  </si>
  <si>
    <t>（二）农村人居环境整治</t>
  </si>
  <si>
    <t>yc2025117</t>
  </si>
  <si>
    <t>叶城县2025年阿克塔什镇良种场道路硬化建设项目</t>
  </si>
  <si>
    <t>农村道路建设（通村路、通户路、小型桥梁等）</t>
  </si>
  <si>
    <t>阿克塔什镇良种场</t>
  </si>
  <si>
    <t>项目总投资80万元
建设内容：道路硬化5000㎡及附属配套。</t>
  </si>
  <si>
    <t>yc2025119</t>
  </si>
  <si>
    <t>叶城县2025年乌吉热克乡17村乡村道路建设项目</t>
  </si>
  <si>
    <t>乌吉热克乡17村</t>
  </si>
  <si>
    <t>项目总投资：240万元   
建设内容：道路拓宽硬化14000平方米并配套相关附属设施。</t>
  </si>
  <si>
    <t>yc2025120</t>
  </si>
  <si>
    <t>叶城县2025年洛克乡道路建设项目</t>
  </si>
  <si>
    <t>洛克乡10村、12村</t>
  </si>
  <si>
    <t>项目总投资395万元
建设内容：新建宽3.5米、长5.5公里的硬化路及其配套附属。</t>
  </si>
  <si>
    <t>yc2025171</t>
  </si>
  <si>
    <t>叶城县2025年铁提乡道路建设项目</t>
  </si>
  <si>
    <t>铁提乡3村、8村、10村</t>
  </si>
  <si>
    <t>项目总投资360万元
建设内容:铁提乡3村和10村5.3公里道路进行硬化及其他附属设施，约60万元/公里；8村道路硬化拓展3976平方米。</t>
  </si>
  <si>
    <t>yc2025121</t>
  </si>
  <si>
    <t>叶城县2025年巴仁乡桥梁建设项目</t>
  </si>
  <si>
    <t>项目投资80万元
建设内容：新建6米*8米桥梁3座。</t>
  </si>
  <si>
    <t>yc2025122</t>
  </si>
  <si>
    <t>叶城县2025年巴仁乡渠系配套建设项目</t>
  </si>
  <si>
    <t>巴仁乡7、8村</t>
  </si>
  <si>
    <t>项目投资387万元
建设内容：新建桥涵2座，其中50米*6米1座，66米*10米1座，并配套其他基础设施。</t>
  </si>
  <si>
    <t>yc2025123</t>
  </si>
  <si>
    <t>叶城县2025年恰尔巴格镇中水集中灌溉建设项目</t>
  </si>
  <si>
    <t>恰尔巴格镇15村</t>
  </si>
  <si>
    <t>项目总投资780万元
建设内容：1.新增中水管道DE160PE管8公里以及配套设施设备；
2.单项顶管施工工艺；
3.灌溉（包含喷灌、滴灌）以及配套设施设备；
4.新建500m3蓄水池以及配套设施设备。</t>
  </si>
  <si>
    <t>yc2025147</t>
  </si>
  <si>
    <t>叶城县2025年农村公共厕所建设项目</t>
  </si>
  <si>
    <t>农村卫生厕所改造（户用、公共厕所）</t>
  </si>
  <si>
    <t>洛克乡、金果镇、恰尔巴格镇、伯西热克镇、乌夏巴什镇、阿克塔什镇</t>
  </si>
  <si>
    <t>项目总投资200万元
建设内容：建设农村公共厕所18座，30㎡/座，配套化粪池，10万元/座。其中洛克乡1座、金果镇4座（40㎡/座，15万元/座）、恰尔巴格镇6座、伯西热克镇2座、乌夏巴什镇3座、阿克塔什镇2座。</t>
  </si>
  <si>
    <t>乡村振兴产业发展中心</t>
  </si>
  <si>
    <t>王慧</t>
  </si>
  <si>
    <t>（三）农村安全饮水工程</t>
  </si>
  <si>
    <t>yc2025148</t>
  </si>
  <si>
    <t>叶城县2025年金果镇9村农村供水保障工程</t>
  </si>
  <si>
    <t>农村供水保障设施建设</t>
  </si>
  <si>
    <t>改建</t>
  </si>
  <si>
    <t>金果镇9村</t>
  </si>
  <si>
    <t>项目总投资514万元
建设内容：更换及改造管道约21公里及配套各类附属建筑物。</t>
  </si>
  <si>
    <t>yc2025149</t>
  </si>
  <si>
    <t>叶城县2025年巴仁乡农村供水保障工程</t>
  </si>
  <si>
    <t>项目总投资1469.61万元
建设内容：更换及改造管道约123公里及配套各类附属建筑物</t>
  </si>
  <si>
    <t>（四）以工代赈</t>
  </si>
  <si>
    <t>yc2025150</t>
  </si>
  <si>
    <t>叶城县白杨镇21村农村水利基础设施建设项目2025年中央财政以工代赈项目</t>
  </si>
  <si>
    <t>白杨镇21村</t>
  </si>
  <si>
    <r>
      <rPr>
        <sz val="20"/>
        <rFont val="仿宋"/>
        <charset val="134"/>
      </rPr>
      <t>新建0.6-1m</t>
    </r>
    <r>
      <rPr>
        <sz val="20"/>
        <rFont val="宋体"/>
        <charset val="134"/>
      </rPr>
      <t>³</t>
    </r>
    <r>
      <rPr>
        <sz val="20"/>
        <rFont val="仿宋"/>
        <charset val="134"/>
      </rPr>
      <t>/s防渗渠5.6公里，配套渠系建筑物124座。</t>
    </r>
  </si>
  <si>
    <t>发改委</t>
  </si>
  <si>
    <t>叶人宾</t>
  </si>
  <si>
    <t>yc2025151</t>
  </si>
  <si>
    <t>叶城县吐古其乡道路提升改造建设2025年中央财政以工代赈项目</t>
  </si>
  <si>
    <t>道路拓宽13.5公里，硬化面积21000平方米及配套附属工程。</t>
  </si>
  <si>
    <t>yc2025152</t>
  </si>
  <si>
    <t>叶城县依力克其乡农村水利基础设施提升2025年中央财政以工代赈项目</t>
  </si>
  <si>
    <t>新建 0.2-0.8m3/s 防渗渠约 5.4公里及附属设施。本次建设5条渠道，配套渠系建筑物34座.</t>
  </si>
  <si>
    <t>yc2025153</t>
  </si>
  <si>
    <t>叶城县西合休乡尤隆4村河道修缮改造治理2025年中央财政以工代赈项目</t>
  </si>
  <si>
    <t>西合休乡尤隆4村</t>
  </si>
  <si>
    <t>河道修缮改造治理2.0公里及附属设施</t>
  </si>
  <si>
    <t>yc2025154</t>
  </si>
  <si>
    <t>叶城县柯克亚乡农村水利基础设施提升2025年中央财政以工代赈项目</t>
  </si>
  <si>
    <r>
      <rPr>
        <sz val="20"/>
        <rFont val="仿宋"/>
        <charset val="134"/>
      </rPr>
      <t>新建0.2-1.0m</t>
    </r>
    <r>
      <rPr>
        <sz val="20"/>
        <rFont val="宋体"/>
        <charset val="134"/>
      </rPr>
      <t>³</t>
    </r>
    <r>
      <rPr>
        <sz val="20"/>
        <rFont val="仿宋"/>
        <charset val="134"/>
      </rPr>
      <t>/s防渗渠约5.62公里及附属设施。本次建设5条渠道，配套渠系建筑物33座</t>
    </r>
  </si>
  <si>
    <t>yc2025155</t>
  </si>
  <si>
    <t>叶城县依提木孔镇种植业基地基础设施配套2025年中央财政以工代赈项目</t>
  </si>
  <si>
    <t>修建 0.2-0.8m3/s防渗渠道5.5 公里，并配套渠系建筑物。</t>
  </si>
  <si>
    <t>yc2025156</t>
  </si>
  <si>
    <t>叶城县夏合甫乡农村交通基础设施建设2025年中央财政以工代赈项目</t>
  </si>
  <si>
    <t>村级道路拓宽零星硬化24000平方米及附属配套</t>
  </si>
  <si>
    <t>yc2025157</t>
  </si>
  <si>
    <t>叶城县铁提乡水毁基础设施恢复重建2025年中央财政以工代赈项目</t>
  </si>
  <si>
    <t>改扩建0.6km防洪墙、护坡、护岸等附属设施</t>
  </si>
  <si>
    <t>yc2025158</t>
  </si>
  <si>
    <t>叶城县洛克乡农村水利基础设施提升2025年中央财政以工代赈项目</t>
  </si>
  <si>
    <r>
      <rPr>
        <sz val="20"/>
        <rFont val="仿宋"/>
        <charset val="134"/>
      </rPr>
      <t>新建0.2-1m</t>
    </r>
    <r>
      <rPr>
        <sz val="20"/>
        <rFont val="宋体"/>
        <charset val="134"/>
      </rPr>
      <t>³</t>
    </r>
    <r>
      <rPr>
        <sz val="20"/>
        <rFont val="仿宋"/>
        <charset val="134"/>
      </rPr>
      <t>/s防渗渠约3.9公里及附属设施。</t>
    </r>
  </si>
  <si>
    <t>yc2025159</t>
  </si>
  <si>
    <t>叶城县河园镇水利基础设施提升2025年中央财政以工代赈项目</t>
  </si>
  <si>
    <t>新建闸口100个、防渗渠水面盖板30米，涵洞14个等附属设施</t>
  </si>
  <si>
    <t>米</t>
  </si>
  <si>
    <t>yc2025160</t>
  </si>
  <si>
    <t>叶城县宗朗乡种植业基地配套设施2025年中央财政以工代赈项目</t>
  </si>
  <si>
    <t>新建0.2-0.8流量防渗渠5.6公里</t>
  </si>
  <si>
    <t>yc2025161</t>
  </si>
  <si>
    <t>叶城县金果镇道路建设2025年中央财政以工代赈项目</t>
  </si>
  <si>
    <t>扩宽道路8.58公里，硬化面积共计24380平方米。</t>
  </si>
  <si>
    <t>yc2025162</t>
  </si>
  <si>
    <t>叶城县江格勒斯乡农村交通基础设施提升2025年中央财政以工代赈项目</t>
  </si>
  <si>
    <t>新建沥青道路3.0km，建设道路宽度4.5m并修建道路附属设施</t>
  </si>
  <si>
    <t>yc2025163</t>
  </si>
  <si>
    <t>叶城县阿克塔什镇林场农村水利基础设施2025年中央财政以工代赈项目</t>
  </si>
  <si>
    <t>阿克塔什镇林场</t>
  </si>
  <si>
    <r>
      <rPr>
        <sz val="20"/>
        <rFont val="仿宋"/>
        <charset val="134"/>
      </rPr>
      <t>新建防渗渠3公里，其中：0.8m</t>
    </r>
    <r>
      <rPr>
        <sz val="20"/>
        <rFont val="宋体"/>
        <charset val="134"/>
      </rPr>
      <t>³</t>
    </r>
    <r>
      <rPr>
        <sz val="20"/>
        <rFont val="仿宋"/>
        <charset val="134"/>
      </rPr>
      <t>/S流量300米，0.5流量2.7公里</t>
    </r>
  </si>
  <si>
    <t>yc2025164</t>
  </si>
  <si>
    <t>叶城县恰尔巴格镇水利基础设施提升改造2025年中央财政以工代赈项目</t>
  </si>
  <si>
    <r>
      <rPr>
        <sz val="20"/>
        <rFont val="仿宋"/>
        <charset val="134"/>
      </rPr>
      <t>新建0.2-0.8m</t>
    </r>
    <r>
      <rPr>
        <sz val="20"/>
        <rFont val="宋体"/>
        <charset val="134"/>
      </rPr>
      <t>³</t>
    </r>
    <r>
      <rPr>
        <sz val="20"/>
        <rFont val="仿宋"/>
        <charset val="134"/>
      </rPr>
      <t>/s防渗渠约5.5公里及附属设施</t>
    </r>
  </si>
  <si>
    <t>yc2025165</t>
  </si>
  <si>
    <t>叶城县乌夏巴什镇交通基础设施改造2025年中央财政以工代赈项目</t>
  </si>
  <si>
    <t>硬化农村道路2.94万平方米及配套道路附属设施</t>
  </si>
  <si>
    <t>四</t>
  </si>
  <si>
    <t>巩固“三保障”成果</t>
  </si>
  <si>
    <t>yc2025166</t>
  </si>
  <si>
    <t>叶城县2025年雨露计划项目</t>
  </si>
  <si>
    <t>巩固三保障成果</t>
  </si>
  <si>
    <t>享受“雨露计划+”职业教育补助</t>
  </si>
  <si>
    <t>项目总投资3600万元。
建设内容：资助对象为就读于中职、中专（成人中专）、技工、高职等接受职业教育的叶城县户籍脱贫户家庭子女（含监测帮扶对象家庭子女）的实施补助，每人补助3000元，预计享受学生12000人。</t>
  </si>
  <si>
    <t>教育局</t>
  </si>
  <si>
    <t>梁虎</t>
  </si>
  <si>
    <t>五</t>
  </si>
  <si>
    <t>易地搬迁后扶</t>
  </si>
  <si>
    <t>yc2025167</t>
  </si>
  <si>
    <t>叶城县易地扶贫搬迁调整融资模式后地方政府债券贴息补助</t>
  </si>
  <si>
    <t>易地扶贫搬迁贷款债券贴息补助</t>
  </si>
  <si>
    <t>叶城县易地扶贫搬迁调整融资模式后地方政府债券贴息补助2156.2万元。</t>
  </si>
  <si>
    <t>万元</t>
  </si>
  <si>
    <t>财政局</t>
  </si>
  <si>
    <t>沈丽丽</t>
  </si>
  <si>
    <t>六</t>
  </si>
  <si>
    <t>项目管理费</t>
  </si>
  <si>
    <t>yc2025168</t>
  </si>
  <si>
    <t>叶城县项目管理费</t>
  </si>
  <si>
    <t>根据《关于印发&lt;中央财政衔接推进乡村振兴补助资金管理办法&gt;的通知》要求，提取项目管理费，计划从2025年中央衔接资金中提取项目管理费500万元。主要用于项目前期设计、评审、招标、监理以及验收等与项目管理相关的支出。</t>
  </si>
  <si>
    <t>七</t>
  </si>
  <si>
    <t>其他类</t>
  </si>
  <si>
    <t>yc2025169</t>
  </si>
  <si>
    <t>叶城县2025年“健康饮茶，送茶入户”项目</t>
  </si>
  <si>
    <t>其他</t>
  </si>
  <si>
    <t>困难群众饮用低氟茶</t>
  </si>
  <si>
    <t>项目总投资：48万元
建设内容：为全县10185户监测户，发放饮用低氟茶，2公斤/户，24元/公斤。</t>
  </si>
  <si>
    <t>yc2025170</t>
  </si>
  <si>
    <t>叶城县农业高质量发展培训项目</t>
  </si>
  <si>
    <t>技能培训</t>
  </si>
  <si>
    <t>项目总投资150万元
建设内容：培训农业专业技术人员500人。</t>
  </si>
  <si>
    <t>叶城县2025年巩固拓展脱贫攻坚成果同乡村振兴第一批项目计划</t>
  </si>
  <si>
    <t>主管单位</t>
  </si>
  <si>
    <t>伯西热克镇、棋盘乡、乌夏巴什镇、依力克其乡、宗朗乡</t>
  </si>
  <si>
    <t>项目总投资135.166665万元
建设内容：杏病虫害防治2518户14228.07亩，95元/亩，其中伯西热克镇300户1422.3亩、棋盘乡160户1760亩、乌夏巴什镇896户3874.67亩、依力克其乡537户3575.8亩、宗朗乡625户3595.3亩。</t>
  </si>
  <si>
    <t>项目乡镇</t>
  </si>
  <si>
    <t>项目乡镇党委书记</t>
  </si>
  <si>
    <t>阿克塔什镇、巴仁乡、白杨镇、伯西热克镇、河园镇、江格勒斯乡、金果镇、柯克亚乡、洛克乡、棋盘乡、恰尔巴格镇、恰其库木管理区、铁提乡、吐古其乡、乌吉热克乡、乌夏巴什镇、夏合甫乡、依力克其乡、依提木孔镇、宗朗乡</t>
  </si>
  <si>
    <t>项目总投资4422.09925万元
建设内容：林果提质增效23117户176883.97亩，250元/亩，主要用于购买油渣或化肥。其中阿克塔什镇1548户5100亩、巴仁乡591户6974.6亩、白杨镇1079户12200.29亩、伯西热克镇2703户11489.2亩、河园镇1700户14527.14亩、江格勒斯乡606户5400.3亩、金果镇506户2069.8亩、柯克亚乡26户99.5亩、洛克乡2258户14619.2亩、棋盘乡63户2152亩、恰尔巴格镇1668户18589.3亩、恰其库木管理区727户5649.5亩、铁提乡784户5234.06亩、吐古其乡1019户7408.42亩、乌吉热克乡1566户13747.95亩、乌夏巴什镇1163户5632.84亩、夏合甫乡1549户14946.47亩、依力克其乡1321户11481.5亩、依提木孔镇1495户12879.2亩、宗朗乡745户6682.7亩。</t>
  </si>
  <si>
    <t>巴仁乡、白杨镇、伯西热克镇、河园镇、江格勒斯乡、金果镇、柯克亚乡、洛克乡、恰尔巴格镇、恰其库木管理区、铁提乡、吐古其乡、乌吉热克乡、乌夏巴什镇、夏合甫乡、依力克其乡、依提木孔镇、宗朗乡</t>
  </si>
  <si>
    <t>项目总投资694.22044万元
建设内容：核桃提质增效石硫合剂涂白剂补助22358户173555.11亩，40元/亩，其中巴仁乡591户6974.6亩、白杨镇1079户12200.29亩、伯西热克镇2703户11489.2亩、河园镇1820户15565.76亩、江格勒斯乡317户2714.3亩、金果镇506户2069.8亩、柯克亚乡316户1272.65亩、洛克乡2258户14632.2亩、恰尔巴格镇1975户18590.7亩、恰其库木管理区727户5649.5亩、铁提乡744户4965.06亩、吐古其乡1019户7408.42亩、乌吉热克乡1520户14181.36亩、乌夏巴什镇1453户7594.2亩、夏合甫乡1549户14946.47亩、依力克其乡1317户11437.7亩、依提木孔镇1504户12830.2亩、宗朗乡960户9032.7亩。</t>
  </si>
  <si>
    <t>巴仁乡、白杨镇、伯西热克镇、江格勒斯乡、恰尔巴格镇、恰其库木管理区、铁提乡、吐古其乡、乌吉热克乡、乌夏巴什镇、夏合甫乡、依力克其乡、依提木孔镇、宗朗乡</t>
  </si>
  <si>
    <t>项目总投资63.5973万元
建设内容：滴灌灌溉补助2739户21199.1亩，30元/亩，其中巴仁乡591户6974.6亩、白杨镇1079户12200.29亩、伯西热克镇2703户11489.2亩、江格勒斯乡606户5400.3亩、恰尔巴格镇1668户18589.3亩、恰其库木管理区727户5649.5亩、铁提乡784户5234.06亩、吐古其乡1019户7408.42亩、乌吉热克乡1566户13747.95亩、乌夏巴什镇1163户5632.84亩、夏合甫乡1549户14946.47亩、依力克其乡1321户11481.5亩、依提木孔镇1495户12879.2亩、宗朗乡745户6682.7亩。</t>
  </si>
  <si>
    <t>江格勒斯乡、乌吉热克乡、乌夏巴什镇、依力克其乡</t>
  </si>
  <si>
    <t>项目总投资40.2554万元
建设内容：托管服务补助465户4025.54亩，100元/亩，其中江格勒斯乡46户195.2亩、乌吉热克乡16户175亩、乌夏巴什镇202户1445.34亩、依力克其乡201户2210亩。</t>
  </si>
  <si>
    <t>阿克塔什镇、巴仁乡、白杨镇、伯西热克镇、河园镇、江格勒斯乡、金果镇、恰尔巴格镇、铁提乡、吐古其乡乌夏巴什镇、夏合甫乡、依力克其乡、依提木孔镇</t>
  </si>
  <si>
    <t>项目总投资85.1391万元
建设内容：菜苗补助1722户1891.98亩，450元/亩，其中阿克塔什镇80户240亩、巴仁乡64户112.7亩、白杨镇59户132.3亩、伯西热克镇119户69.4亩、河园镇204户319亩、江格勒斯乡132户73.9亩、金果镇45户64.5亩、恰尔巴格镇29户61.5亩、铁提乡28户84.9亩、吐古其乡522户138.98亩、乌夏巴什镇113户70.1亩、夏合甫乡74户176.4亩、依力克其乡6户22.5亩、依提木孔镇247户325.8亩。</t>
  </si>
  <si>
    <t>白杨镇、伯西热克镇、河园镇、江格勒斯乡、金果镇、铁提乡、吐古其乡、乌吉热克乡、依力克其乡、依提木孔镇、宗朗乡</t>
  </si>
  <si>
    <t>项目总投资21.4455万元
建设内容：拱棚改造提升967户714.85亩，300元/亩，其中白杨镇3户22亩、伯西热克镇47户22.2亩、河园镇25户31亩、江格勒斯乡239户188.5亩、金果镇37户32.7亩、铁提乡1户1亩、吐古其乡405户204.15亩、乌吉热克乡116户70.2亩、依力克其乡3户19.2亩、依提木孔镇90户98.9亩、宗朗乡1户25亩。</t>
  </si>
  <si>
    <t>巴仁乡、白杨镇、伯西热克镇、河园镇、江格勒斯乡、金果镇、洛克乡、棋盘乡、恰尔巴格镇、恰其库木管理区、吐古其乡、乌吉热克乡、乌夏巴什镇、夏合甫乡、依力克其乡、依提木孔镇、宗朗乡</t>
  </si>
  <si>
    <t>项目总投资585.612万元
建设内容：发展家庭特色种植13969户5856.12亩，1000元/亩，其中巴仁乡422户98.3亩、白杨镇915户318.5亩、伯西热克镇1561户618.1亩、河园镇385户787.5亩、江格勒斯乡926户428.8亩、金果镇59户18.26亩、洛克乡1174户456.25亩、棋盘乡109户56亩、恰尔巴格镇622户195.1亩、恰其库木管理区861户337.1亩、吐古其乡914户220.57亩、乌吉热克乡135户52.6亩、乌夏巴什镇1729户680.14亩、夏合甫乡1488户600.2亩、依力克其乡972户325.3亩、依提木孔镇982户281.2亩、宗朗乡715户382.2亩。</t>
  </si>
  <si>
    <t>阿克塔什镇、巴仁乡、白杨镇、伯西热克镇、河园镇、江格勒斯乡、金果镇、柯克亚乡、洛克乡、棋盘乡、恰尔巴格镇、恰其库木管理区、铁提乡、吐古其乡、乌吉热克乡、乌夏巴什镇、夏合甫乡、依力克其乡、依提木孔镇、宗朗乡、东城区、中城区</t>
  </si>
  <si>
    <t>项目总投资3958万元
建设内容：引进良种母牛6607户9895头，4000元/头，其中阿克塔什镇227户500头、巴仁乡104户190头、白杨镇145户187头、伯西热克镇1401户2737头、河园镇245户294头、江格勒斯乡44户63头、金果镇52户100头、柯克亚乡79户155头、洛克乡337户534头、棋盘乡2户5头、恰尔巴格镇1185户1003头、恰其库木管理区161户268头、铁提乡222户366头、吐古其乡286户356头、乌吉热克乡121户174头、乌夏巴什镇364户767头、夏合甫乡706户832头、依力克其乡159户199头、依提木孔镇459户620头、宗朗乡277户478头、东城区16户39头、中城区15户28头。</t>
  </si>
  <si>
    <t>阿克塔什镇、巴仁乡、白杨镇、伯西热克镇、河园镇、江格勒斯乡、金果镇、柯克亚乡、洛克乡、恰尔巴格镇、恰其库木管理区、铁提乡、吐古其乡、乌吉热克乡、乌夏巴什镇、夏合甫乡、依力克其乡、依提木孔镇、宗朗乡、东城区、中城区</t>
  </si>
  <si>
    <t>项目总投资1602.68万元
建设内容：引进良种母羊6538户40067只，400元/只，其中阿克塔什镇227户500只、巴仁乡104户190只、白杨镇145户187只、伯西热克镇1401户2737只、河园镇245户294只、江格勒斯乡44户63只、金果镇52户100只、柯克亚乡79户155只、洛克乡337户534只、恰尔巴格镇1185户1003只、恰其库木管理区161户268只、铁提乡222户366只、吐古其乡286户356只、乌吉热克乡121户174只、乌夏巴什镇364户767只、夏合甫乡706户832只、依力克其乡159户199只、依提木孔镇459户620只、宗朗乡277户478只、东城区16户39只、中城区15户28只。</t>
  </si>
  <si>
    <t>阿克塔什镇、巴仁乡、白杨镇、伯西热克镇、河园镇、江格勒斯乡、金果镇、柯克亚乡、洛克乡、棋盘乡、恰尔巴格镇、恰其库木管理区、铁提乡、吐古其乡、乌吉热克乡、乌夏巴什镇、西合休乡、夏合甫乡、依力克其乡、依提木孔镇、宗朗乡、东城区、中城区</t>
  </si>
  <si>
    <t>项目总投资5484.6万元
建设内容：自繁良种母牛13011户20247头，3000元/头，其中阿克塔什镇511户605头、巴仁乡198户332头、白杨镇419户607头、伯西热克镇1391户2215头、河园镇440户536头、江格勒斯乡369户529头、金果镇81户172头、柯克亚乡209户521头、洛克乡997户2062头、棋盘乡326户928头、恰尔巴格镇663户933头、恰其库木管理区236户243头、铁提乡373户490头、吐古其乡481户812头、乌吉热克乡551户681头、乌夏巴什镇1567户3013头、西合休乡1016户1016头、夏合甫乡779户1000头、依力克其乡671户1010头、依提木孔镇745户1135头、宗朗乡433户642头、东城区99户309头、中城区456户456头。</t>
  </si>
  <si>
    <t>项目总投资3812.64万元
建设内容：自繁良种母羊19453户127088只，300元/只，其中阿克塔什镇669户9006只、巴仁乡373户1913只、白杨镇694户3172只、伯西热克镇1890户12413只、河园镇958户3914只、江格勒斯乡576户2659只、金果镇301户1779只、柯克亚乡289户3869只、洛克乡1673户12481只、棋盘乡328户4768只、恰尔巴格镇890户5920只、恰其库木管理区182户491只、铁提乡453户1410只、吐古其乡946户3909只、乌吉热克乡855户3702只、乌夏巴什镇2278户20318只、西合休乡1016户5080只、夏合甫乡1094户3965只、依力克其乡886户4579只、依提木孔镇1333户6955只、宗朗乡614户3841只、东城区384户7186只、中城区771户3758只。</t>
  </si>
  <si>
    <t>巴仁乡、白杨镇、伯西热克镇、河园镇、江格勒斯乡、金果镇、洛克乡、棋盘乡、恰尔巴格镇、恰其库木管理区、铁提乡、吐古其乡、乌吉热克乡、乌夏巴什镇、夏合甫乡、依力克其乡、依提木孔镇、宗朗乡</t>
  </si>
  <si>
    <t>项目总投资242.83万元
建设内容：鸡养殖4968户242830羽，10元/羽，其中巴仁乡8户800羽、白杨镇132户9450羽、伯西热克镇525户30953羽、河园镇324户9010羽、江格勒斯乡261户11680羽、金果镇100户11480羽、洛克乡639户26701羽、棋盘乡13户770羽、恰尔巴格镇309户14550羽、恰其库木管理区239户12955羽、铁提乡112户6462羽、吐古其乡719户35950羽、乌吉热克乡38户1220羽、乌夏巴什镇477户9067羽、夏合甫乡108户5740羽、依力克其乡352户20819羽、依提木孔镇524户29863羽、宗朗乡88户5360羽。</t>
  </si>
  <si>
    <t>白杨镇、伯西热克镇、河园镇、江格勒斯乡、金果镇、洛克乡、恰尔巴格镇、铁提乡、吐古其乡、乌吉热克乡、乌夏巴什镇、夏合甫乡、依力克其乡、依提木孔镇</t>
  </si>
  <si>
    <t>项目总投资53.479万元
建设内容：鸭养殖1233户53479羽，10元/羽，其中白杨镇13户770羽、伯西热克镇183户9814羽、河园镇100户1530羽、江格勒斯乡67户2957羽、金果镇21户594羽、洛克乡203户10687羽、恰尔巴格镇42户2400羽、铁提乡2户100羽、吐古其乡320户16000羽、乌吉热克乡4户120羽、乌夏巴什镇176户3059羽、夏合甫乡30户1568羽、依力克其乡8户550羽、依提木孔镇64户3330羽。</t>
  </si>
  <si>
    <t>伯西热克镇、河园镇、江格勒斯乡、金果镇、洛克乡、恰尔巴格镇、恰其库木管理区、铁提乡、吐古其乡、乌吉热克乡、乌夏巴什镇、夏合甫乡、依力克其乡、依提木孔镇、宗朗乡</t>
  </si>
  <si>
    <t>项目总投资47.848万元
建设内容：鹅养殖1048户47848羽，10元/羽，其中伯西热克镇236户12958羽、河园镇39户350羽、江格勒斯乡17户580羽、金果镇14户539羽、洛克乡78户4605羽、恰尔巴格镇50户2640羽、恰其库木管理区50户2500羽、铁提乡2户200羽、吐古其乡287户14350羽、乌吉热克乡30户785羽、乌夏巴什镇171户3974羽、夏合甫乡15户750羽、依力克其乡12户850羽、依提木孔镇41户2257羽、宗朗乡6户510羽。</t>
  </si>
  <si>
    <t>白杨镇、伯西热克镇、河园镇、江格勒斯乡、金果镇、棋盘乡、恰尔巴格镇、铁提乡、吐古其乡、乌吉热克乡、乌夏巴什镇、夏合甫乡、依力克其乡、依提木孔镇、宗朗乡</t>
  </si>
  <si>
    <t>项目总投资163.792万元
建设内容：肉鸽养殖的1921户163792羽，10元/羽，其中白杨镇41户4150羽、伯西热克镇347户31327羽、河园镇68户1480羽、江格勒斯乡59户4295羽、金果镇46户1180羽、棋盘乡2户2564羽、恰尔巴格镇102户8370羽、铁提乡35户4005羽、吐古其乡726户72600羽、乌吉热克乡4户400羽、乌夏巴什镇274户11621羽、夏合甫乡27户3100羽、依力克其乡33户3430羽、依提木孔镇149户14720羽、宗朗乡8户550羽。</t>
  </si>
  <si>
    <t>白杨镇、伯西热克镇、河园镇、江格勒斯乡、金果镇、洛克乡、恰尔巴格镇、吐古其乡、乌吉热克乡、乌夏巴什镇、夏合甫乡、依力克其乡、依提木孔镇、宗朗乡</t>
  </si>
  <si>
    <t>项目总投资28.1万元
建设内容：新建青贮窖278户281座，1000元/座，其中白杨镇17户17座、伯西热克镇78户79座、河园镇4户4座、江格勒斯乡11户13座、金果镇1户1座、洛克乡1户1座、恰尔巴格镇21户21座、吐古其乡49户49座、乌吉热克乡37户37座、乌夏巴什镇5户5座、夏合甫乡10户10座、依力克其乡1户1座、依提木孔镇13户13座、宗朗乡30户30座。</t>
  </si>
  <si>
    <t>白杨镇、伯西热克镇、江格勒斯乡、金果镇、恰尔巴格镇、吐古其乡、乌吉热克乡、乌夏巴什镇、夏合甫乡、依提木孔镇、宗朗乡</t>
  </si>
  <si>
    <t>项目总投资31.7万元
建设内容：改造青贮窖298户317座，1000元/座，其中白杨镇3户3座、伯西热克镇24户24座、江格勒斯乡5户7座、金果镇2户2座、恰尔巴格镇15户16座、吐古其乡58户58座、乌吉热克乡3户3座、乌夏巴什镇161户177座、夏合甫乡4户4座、依提木孔镇3户3座、宗朗乡20户20座。</t>
  </si>
  <si>
    <t>白杨镇、伯西热克镇、河园镇、江格勒斯乡、金果镇、柯克亚乡、棋盘乡、恰尔巴格镇、铁提乡、吐古其乡、乌吉热克乡、乌夏巴什镇、夏合甫乡、依力克其乡、依提木孔镇、宗朗乡</t>
  </si>
  <si>
    <t>项目总投资282.6万元
建设内容：养殖圈舍设施改造2804户2826座，1000元/座，其中白杨镇409户409座、伯西热克镇197户197座、河园镇171户193座、江格勒斯乡285户285座、金果镇7户7座、柯克亚乡4户4羽、棋盘乡83户83羽、恰尔巴格镇268户268座、铁提乡5户5羽、吐古其乡951户951座、乌吉热克乡48户48座、乌夏巴什镇80户80座、夏合甫乡13户13座、依力克其乡2户2座、依提木孔镇179户179座、宗朗乡102户102座。</t>
  </si>
  <si>
    <t>叶城县2025年砸核桃机补助项目</t>
  </si>
  <si>
    <t>伯西热克镇、河园镇、洛克乡、恰尔巴格镇、吐古其乡、依力克其乡、东城区、中城区</t>
  </si>
  <si>
    <t>项目总投资65.76万元
建设内容：砸核桃机补助1641户1644台，400元/台，其中伯西热克镇481户481台、河园镇45户45台、洛克乡154户154台、恰尔巴格镇2户5台、吐古其乡630户630台、依力克其乡254户254台、东城区20户20台、中城区55户55台。</t>
  </si>
  <si>
    <t>台</t>
  </si>
  <si>
    <t>叶城县各乡镇</t>
  </si>
  <si>
    <t>巴仁乡2村、4村</t>
  </si>
  <si>
    <t>项目总投资396万元
建设内容：林粮间作节水2200亩，1800元/亩，配套沉砂池、泵房及电力设施等。</t>
  </si>
  <si>
    <t>曾恭勤</t>
  </si>
  <si>
    <t>白杨镇7村、20村</t>
  </si>
  <si>
    <t>项目总投资368万元
建设内容：林粮间作节水2045亩，1800元/亩，配套沉砂池、泵房及电力设施等。</t>
  </si>
  <si>
    <t>王雪强</t>
  </si>
  <si>
    <t>伯西热克镇1村</t>
  </si>
  <si>
    <t>项目总投资288万元
建设内容：林粮间作节水1600亩，1800元/亩，配套沉砂池、泵房及电力设施等。</t>
  </si>
  <si>
    <t>武进邹</t>
  </si>
  <si>
    <t>项目总投资398万元
建设内容：林粮间作节水2260亩，1800元/亩，配套沉砂池、泵房及电力设施等。</t>
  </si>
  <si>
    <t>徐念泽</t>
  </si>
  <si>
    <t>江格勒斯乡5村、7村</t>
  </si>
  <si>
    <t>项目总投资320万元
建设内容：林粮间作节水1788亩，1800元/亩，配套沉砂池、泵房及电力设施等。</t>
  </si>
  <si>
    <t>陈传波</t>
  </si>
  <si>
    <t>黄顺斌</t>
  </si>
  <si>
    <t>张海龙</t>
  </si>
  <si>
    <t>汪进飞</t>
  </si>
  <si>
    <t>恰其库木管理区1村、2村、4村</t>
  </si>
  <si>
    <t>肖详军</t>
  </si>
  <si>
    <t>王东</t>
  </si>
  <si>
    <t>吐古其乡1村、4村、5村、8村、14村</t>
  </si>
  <si>
    <t>黄林</t>
  </si>
  <si>
    <t>乌吉热克乡10村、11村</t>
  </si>
  <si>
    <t>项目总投资395万元
建设内容：林粮间作节水2367亩，其中：10村1405亩、11村962亩，1668元/亩，配套沉砂池、泵房及电力设施等。</t>
  </si>
  <si>
    <t>李晓倩</t>
  </si>
  <si>
    <t>王友川</t>
  </si>
  <si>
    <t>依力克其乡14村</t>
  </si>
  <si>
    <t>项目总投资387万元
建设内容：林粮间作节水2150亩，1800元/亩，配套沉砂池、泵房及电力设施等。</t>
  </si>
  <si>
    <t>张兆海</t>
  </si>
  <si>
    <t>朱辽荣</t>
  </si>
  <si>
    <t>项目总投资360万元
建设内容：林粮间作节水2000亩，1800元/亩，配套沉砂池、泵房及电力设施等。</t>
  </si>
  <si>
    <t>吴维强</t>
  </si>
  <si>
    <t>项目总投资306万元
建设内容：实施土地碎片化2045亩，1500元/亩。</t>
  </si>
  <si>
    <t>项目总投资390万元
建设内容：实施土地碎片化2600亩，1500元/亩。</t>
  </si>
  <si>
    <t>项目总投资660万元
建设内容：实施土地碎片化4400亩，1500元/亩。</t>
  </si>
  <si>
    <t>项目总投资330万元
建设内容：实施土地碎片化2200亩，1500元/亩。</t>
  </si>
  <si>
    <t>项目总投资525万元
建设内容：实施土地碎片化3500亩，1500元/亩。</t>
  </si>
  <si>
    <t>项目总投资285万元
建设内容：实施土地碎片化1900亩，1500元/亩。</t>
  </si>
  <si>
    <t>项目总投资357万元
建设内容：实施土地碎片化2380亩，1500元/亩。</t>
  </si>
  <si>
    <t>叶城县2025年伯西热克镇石榴定植项目</t>
  </si>
  <si>
    <t>窦晨</t>
  </si>
  <si>
    <t>（四）蔬菜产业提质增效</t>
  </si>
  <si>
    <t>赵振中</t>
  </si>
  <si>
    <t>暂缓执行</t>
  </si>
  <si>
    <r>
      <rPr>
        <sz val="28"/>
        <rFont val="仿宋"/>
        <charset val="134"/>
      </rPr>
      <t>项目总投资2000万元
建设内容：生猪养殖区建设120m</t>
    </r>
    <r>
      <rPr>
        <sz val="28"/>
        <rFont val="宋体"/>
        <charset val="134"/>
      </rPr>
      <t>³</t>
    </r>
    <r>
      <rPr>
        <sz val="28"/>
        <rFont val="仿宋"/>
        <charset val="134"/>
      </rPr>
      <t>集粪池1座、20m</t>
    </r>
    <r>
      <rPr>
        <sz val="28"/>
        <rFont val="宋体"/>
        <charset val="134"/>
      </rPr>
      <t>³</t>
    </r>
    <r>
      <rPr>
        <sz val="28"/>
        <rFont val="仿宋"/>
        <charset val="134"/>
      </rPr>
      <t>集粪池6座、0.7万m</t>
    </r>
    <r>
      <rPr>
        <sz val="28"/>
        <rFont val="宋体"/>
        <charset val="134"/>
      </rPr>
      <t>³</t>
    </r>
    <r>
      <rPr>
        <sz val="28"/>
        <rFont val="仿宋"/>
        <charset val="134"/>
      </rPr>
      <t>污水收集池2座，配套固液干湿分离设备7台/套，铺设DE500HDPE管道约1800公里、矩形渠道约1000公里、污水处理设施设备2台/套及附属设施设备等。家禽养殖小区新建200㎡堆粪场15座、100㎡堆粪场7座。</t>
    </r>
  </si>
  <si>
    <t>项目总投资500万元
建设内容：购买肉羊人工授精技术服务，完成全县10万只肉羊同期发情人工授精进，一步提高肉羊经济效益，带动养殖户增产增效。</t>
  </si>
  <si>
    <t>项目总投资200万元
建设内容：购买肉牛性控冻精人工授精技术服务，完成全县1万头肉牛同期发情人工授精，进一步提高肉牛经济效益，带动养殖户增产增效。</t>
  </si>
  <si>
    <t>项目总投资790万元
建设内容：对12村现有农贸市场进行改建，建设1100平方米商铺，完成市场地面硬化5000平方米，规划约市场就业摊位、市场道路，配套完善货物堆放场等市场相关附属设施。
对16村现有农贸市场进行提升改造，完成市场地面硬化8500平方米，规划市场就业摊位、市场道路，配套完善货物堆放场等市场相关附属设施。</t>
  </si>
  <si>
    <t>再研究论证</t>
  </si>
  <si>
    <t>项目投资390万元
建设内容：新建占地46亩蓄水池、沉砂池项目及附属设施配套，约7.7万立方米，覆盖全乡3000亩地用水问题，同时也可发展渔业养殖。</t>
  </si>
  <si>
    <t>项目总投资395万元
建设内容：在洛克乡1村建设占地面积46亩的沉砂池、蓄水池，蓄水量7万立方米，配套附属设施设备等，覆盖全乡5000亩地用水问题。</t>
  </si>
  <si>
    <r>
      <rPr>
        <sz val="28"/>
        <rFont val="仿宋"/>
        <charset val="134"/>
      </rPr>
      <t>项目总投资1700万元
建设内容：铺设矩型渠约21公里，流量0.2-1m</t>
    </r>
    <r>
      <rPr>
        <sz val="28"/>
        <rFont val="宋体"/>
        <charset val="134"/>
      </rPr>
      <t>³</t>
    </r>
    <r>
      <rPr>
        <sz val="28"/>
        <rFont val="仿宋"/>
        <charset val="134"/>
      </rPr>
      <t>/秒，配套渠系建筑物等。</t>
    </r>
  </si>
  <si>
    <r>
      <rPr>
        <sz val="28"/>
        <rFont val="仿宋"/>
        <charset val="134"/>
      </rPr>
      <t>项目总投资300万元
建设内容：建设0.2m</t>
    </r>
    <r>
      <rPr>
        <sz val="28"/>
        <rFont val="宋体"/>
        <charset val="134"/>
      </rPr>
      <t>³</t>
    </r>
    <r>
      <rPr>
        <sz val="28"/>
        <rFont val="仿宋"/>
        <charset val="134"/>
      </rPr>
      <t>/s-0.8m</t>
    </r>
    <r>
      <rPr>
        <sz val="28"/>
        <rFont val="宋体"/>
        <charset val="134"/>
      </rPr>
      <t>³</t>
    </r>
    <r>
      <rPr>
        <sz val="28"/>
        <rFont val="仿宋"/>
        <charset val="134"/>
      </rPr>
      <t>/s防渗渠4公里，并建设水闸，农桥等附属设施。</t>
    </r>
  </si>
  <si>
    <t>白杨镇20村</t>
  </si>
  <si>
    <r>
      <rPr>
        <sz val="28"/>
        <rFont val="仿宋"/>
        <charset val="134"/>
      </rPr>
      <t>项目总投资395万元
建设内容：新建0.2-0.8m</t>
    </r>
    <r>
      <rPr>
        <sz val="28"/>
        <rFont val="宋体"/>
        <charset val="134"/>
      </rPr>
      <t>³</t>
    </r>
    <r>
      <rPr>
        <sz val="28"/>
        <rFont val="仿宋"/>
        <charset val="134"/>
      </rPr>
      <t>/s防渗渠5.5公里及配套，约75万元/公里。</t>
    </r>
  </si>
  <si>
    <r>
      <rPr>
        <sz val="28"/>
        <rFont val="仿宋"/>
        <charset val="134"/>
      </rPr>
      <t>项目总投资1200万元
建设内容：新建0.2-0.8m</t>
    </r>
    <r>
      <rPr>
        <sz val="28"/>
        <rFont val="宋体"/>
        <charset val="134"/>
      </rPr>
      <t>³</t>
    </r>
    <r>
      <rPr>
        <sz val="28"/>
        <rFont val="仿宋"/>
        <charset val="134"/>
      </rPr>
      <t>/s防渗渠16公里及配套，75万元/公里。</t>
    </r>
  </si>
  <si>
    <r>
      <rPr>
        <sz val="28"/>
        <rFont val="仿宋"/>
        <charset val="134"/>
      </rPr>
      <t>项目总投资900万元
建设内容：新建0.2-0.8m</t>
    </r>
    <r>
      <rPr>
        <sz val="28"/>
        <rFont val="宋体"/>
        <charset val="134"/>
      </rPr>
      <t>³</t>
    </r>
    <r>
      <rPr>
        <sz val="28"/>
        <rFont val="仿宋"/>
        <charset val="134"/>
      </rPr>
      <t>/s防渗渠12公里及配套，75万元/公里。</t>
    </r>
  </si>
  <si>
    <r>
      <rPr>
        <sz val="28"/>
        <rFont val="仿宋"/>
        <charset val="134"/>
      </rPr>
      <t>项目总投资919.8万元
建设内容：新建0.2-0.8m</t>
    </r>
    <r>
      <rPr>
        <sz val="28"/>
        <rFont val="宋体"/>
        <charset val="134"/>
      </rPr>
      <t>³</t>
    </r>
    <r>
      <rPr>
        <sz val="28"/>
        <rFont val="仿宋"/>
        <charset val="134"/>
      </rPr>
      <t>/s防渗渠12.264公里及配套，75万元/公里。</t>
    </r>
  </si>
  <si>
    <r>
      <rPr>
        <sz val="28"/>
        <rFont val="仿宋"/>
        <charset val="134"/>
      </rPr>
      <t>项目总投资675万元
建设内容：新建0.2-0.8m</t>
    </r>
    <r>
      <rPr>
        <sz val="28"/>
        <rFont val="宋体"/>
        <charset val="134"/>
      </rPr>
      <t>³</t>
    </r>
    <r>
      <rPr>
        <sz val="28"/>
        <rFont val="仿宋"/>
        <charset val="134"/>
      </rPr>
      <t>/s防渗渠9公里及配套，75万元/公里。</t>
    </r>
  </si>
  <si>
    <t>杨永春</t>
  </si>
  <si>
    <r>
      <rPr>
        <sz val="28"/>
        <rFont val="仿宋"/>
        <charset val="134"/>
      </rPr>
      <t>项目总投资390万元
建设内容：新建0.2-0.8m</t>
    </r>
    <r>
      <rPr>
        <sz val="28"/>
        <rFont val="宋体"/>
        <charset val="134"/>
      </rPr>
      <t>³</t>
    </r>
    <r>
      <rPr>
        <sz val="28"/>
        <rFont val="仿宋"/>
        <charset val="134"/>
      </rPr>
      <t>/s防渗渠5.2公里及配套，75万元/公里。</t>
    </r>
  </si>
  <si>
    <r>
      <rPr>
        <sz val="28"/>
        <rFont val="仿宋"/>
        <charset val="134"/>
      </rPr>
      <t>项目总投资1125万元
建设内容：新建0.2-0.8m</t>
    </r>
    <r>
      <rPr>
        <sz val="28"/>
        <rFont val="宋体"/>
        <charset val="134"/>
      </rPr>
      <t>³</t>
    </r>
    <r>
      <rPr>
        <sz val="28"/>
        <rFont val="仿宋"/>
        <charset val="134"/>
      </rPr>
      <t>/s防渗渠15公里及配套，75万元/公里。</t>
    </r>
  </si>
  <si>
    <r>
      <rPr>
        <sz val="28"/>
        <rFont val="仿宋"/>
        <charset val="134"/>
      </rPr>
      <t>项目总投资1500万元
建设内容：新建0.2-0.8m</t>
    </r>
    <r>
      <rPr>
        <sz val="28"/>
        <rFont val="宋体"/>
        <charset val="134"/>
      </rPr>
      <t>³</t>
    </r>
    <r>
      <rPr>
        <sz val="28"/>
        <rFont val="仿宋"/>
        <charset val="134"/>
      </rPr>
      <t>/s防渗渠20公里及配套，75万元/公里。</t>
    </r>
  </si>
  <si>
    <r>
      <rPr>
        <sz val="28"/>
        <rFont val="仿宋"/>
        <charset val="134"/>
      </rPr>
      <t>项目总投资1732.5万元
建设内容：新建0.2-0.8m</t>
    </r>
    <r>
      <rPr>
        <sz val="28"/>
        <rFont val="宋体"/>
        <charset val="134"/>
      </rPr>
      <t>³</t>
    </r>
    <r>
      <rPr>
        <sz val="28"/>
        <rFont val="仿宋"/>
        <charset val="134"/>
      </rPr>
      <t>/s防渗渠23.1公里及配套，75万元/公里。</t>
    </r>
  </si>
  <si>
    <r>
      <rPr>
        <sz val="28"/>
        <rFont val="仿宋"/>
        <charset val="134"/>
      </rPr>
      <t>项目总投资397.5万元
建设内容：新建0.2-0.8m</t>
    </r>
    <r>
      <rPr>
        <sz val="28"/>
        <rFont val="宋体"/>
        <charset val="134"/>
      </rPr>
      <t>³</t>
    </r>
    <r>
      <rPr>
        <sz val="28"/>
        <rFont val="仿宋"/>
        <charset val="134"/>
      </rPr>
      <t>/s防渗渠5.3公里及配套，75万元/公里。</t>
    </r>
  </si>
  <si>
    <r>
      <rPr>
        <sz val="28"/>
        <rFont val="仿宋"/>
        <charset val="134"/>
      </rPr>
      <t>项目总投资375万元
建设内容：新建0.2-0.8m</t>
    </r>
    <r>
      <rPr>
        <sz val="28"/>
        <rFont val="宋体"/>
        <charset val="134"/>
      </rPr>
      <t>³</t>
    </r>
    <r>
      <rPr>
        <sz val="28"/>
        <rFont val="仿宋"/>
        <charset val="134"/>
      </rPr>
      <t>/s防渗渠5公里及配套，75万元/公里。</t>
    </r>
  </si>
  <si>
    <r>
      <rPr>
        <sz val="28"/>
        <rFont val="仿宋"/>
        <charset val="134"/>
      </rPr>
      <t>项目总投资441万元
建设内容：新建0.2-0.8m</t>
    </r>
    <r>
      <rPr>
        <sz val="28"/>
        <rFont val="宋体"/>
        <charset val="134"/>
      </rPr>
      <t>³</t>
    </r>
    <r>
      <rPr>
        <sz val="28"/>
        <rFont val="仿宋"/>
        <charset val="134"/>
      </rPr>
      <t>/s防渗渠6.3公里及配套，70万元/公里。</t>
    </r>
  </si>
  <si>
    <t>恰其库木管理区4村、6村</t>
  </si>
  <si>
    <r>
      <rPr>
        <sz val="28"/>
        <rFont val="仿宋"/>
        <charset val="134"/>
      </rPr>
      <t>项目总投资750万元
建设内容：新建0.2-0.8m</t>
    </r>
    <r>
      <rPr>
        <sz val="28"/>
        <rFont val="宋体"/>
        <charset val="134"/>
      </rPr>
      <t>³</t>
    </r>
    <r>
      <rPr>
        <sz val="28"/>
        <rFont val="仿宋"/>
        <charset val="134"/>
      </rPr>
      <t>/s防渗渠10公里及配套，75万元/公里。</t>
    </r>
  </si>
  <si>
    <t>项目总投资450万元
建设内容：跨省就业2250人，按照每人不超过2000元的标准进行补贴。</t>
  </si>
  <si>
    <t>项目总投资1503.3万元
建设内容：疆内跨地州市（含兵团）就业15033人，按照每人不超过1000元的标准进行补贴。</t>
  </si>
  <si>
    <t>项目总投资64.2万元
建设内容：地区内跨县（含兵团）就业3210人，按照每人不超过200元的标准进行补贴。</t>
  </si>
  <si>
    <t>项目总投资112.2万元
建设内容：自主创业（20㎡以上）561户，按照每户2000元的标准补贴。</t>
  </si>
  <si>
    <t>项目总投资27.6万元
建设内容：自主创业（20㎡以下）276户，按照每户1000元的标准补贴。</t>
  </si>
  <si>
    <t>金森</t>
  </si>
  <si>
    <t>洛克乡、金果镇、恰尔巴格镇、伯西热克镇、乌夏巴什镇、阿克塔什镇、白杨镇</t>
  </si>
  <si>
    <t>项目总投资200万元
建设内容：建设农村公共厕所39座，30㎡/座，配套化粪池，10万元/座。其中洛克乡1座、金果镇4座（40㎡/座，15万元/座）、恰尔巴格镇6座、伯西热克镇2座、乌夏巴什镇3座、阿克塔什镇2座。</t>
  </si>
  <si>
    <t>叶城县农村饮水安全工程建设服务站</t>
  </si>
  <si>
    <t>唐海军</t>
  </si>
  <si>
    <r>
      <rPr>
        <sz val="28"/>
        <rFont val="仿宋"/>
        <charset val="134"/>
      </rPr>
      <t>新建0.6-1m</t>
    </r>
    <r>
      <rPr>
        <sz val="28"/>
        <rFont val="宋体"/>
        <charset val="134"/>
      </rPr>
      <t>³</t>
    </r>
    <r>
      <rPr>
        <sz val="28"/>
        <rFont val="仿宋"/>
        <charset val="134"/>
      </rPr>
      <t>/s防渗渠5.6公里，配套渠系建筑物124座。</t>
    </r>
  </si>
  <si>
    <t>西合休乡</t>
  </si>
  <si>
    <t>尹建军</t>
  </si>
  <si>
    <r>
      <rPr>
        <sz val="28"/>
        <rFont val="仿宋"/>
        <charset val="134"/>
      </rPr>
      <t>新建0.2-1.0m</t>
    </r>
    <r>
      <rPr>
        <sz val="28"/>
        <rFont val="宋体"/>
        <charset val="134"/>
      </rPr>
      <t>³</t>
    </r>
    <r>
      <rPr>
        <sz val="28"/>
        <rFont val="仿宋"/>
        <charset val="134"/>
      </rPr>
      <t>/s防渗渠约5.62公里及附属设施。本次建设5条渠道，配套渠系建筑物33座</t>
    </r>
  </si>
  <si>
    <t>修建 0.2-0.8m3/s防渗渠道5.5公里，并配套渠系建筑物。</t>
  </si>
  <si>
    <r>
      <rPr>
        <sz val="28"/>
        <rFont val="仿宋"/>
        <charset val="134"/>
      </rPr>
      <t>新建0.2-1m</t>
    </r>
    <r>
      <rPr>
        <sz val="28"/>
        <rFont val="宋体"/>
        <charset val="134"/>
      </rPr>
      <t>³</t>
    </r>
    <r>
      <rPr>
        <sz val="28"/>
        <rFont val="仿宋"/>
        <charset val="134"/>
      </rPr>
      <t>/s防渗渠约3.9公里及附属设施。</t>
    </r>
  </si>
  <si>
    <r>
      <rPr>
        <sz val="28"/>
        <rFont val="仿宋"/>
        <charset val="134"/>
      </rPr>
      <t>新建防渗渠3公里，其中：0.8m</t>
    </r>
    <r>
      <rPr>
        <sz val="28"/>
        <rFont val="宋体"/>
        <charset val="134"/>
      </rPr>
      <t>³</t>
    </r>
    <r>
      <rPr>
        <sz val="28"/>
        <rFont val="仿宋"/>
        <charset val="134"/>
      </rPr>
      <t>/S流量300米，0.5流量2.7公里</t>
    </r>
  </si>
  <si>
    <r>
      <rPr>
        <sz val="28"/>
        <rFont val="仿宋"/>
        <charset val="134"/>
      </rPr>
      <t>新建0.2-0.8m</t>
    </r>
    <r>
      <rPr>
        <sz val="28"/>
        <rFont val="宋体"/>
        <charset val="134"/>
      </rPr>
      <t>³</t>
    </r>
    <r>
      <rPr>
        <sz val="28"/>
        <rFont val="仿宋"/>
        <charset val="134"/>
      </rPr>
      <t>/s防渗渠约5.5公里及附属设施</t>
    </r>
  </si>
  <si>
    <t>王英</t>
  </si>
  <si>
    <t>项目总投资1800万元。
建设内容：资助对象为就读于中职、中专（成人中专）、技工、高职等接受职业教育的叶城县户籍脱贫户家庭子女（含监测帮扶对象家庭子女）的实施补助，每人补助3000元，预计享受学生6000人。</t>
  </si>
  <si>
    <t>叶城县2025年第一批中央巩固拓展脱贫攻坚成果同乡村振兴项目计划</t>
  </si>
  <si>
    <t>项目总投资</t>
  </si>
  <si>
    <t>项目总投资4416.4495万元
建设内容：林果提质增效23113户176657.98亩，250元/亩，主要用于购买油渣或化肥。其中阿克塔什镇1548户5100亩、巴仁乡592户6978.6亩、白杨镇1079户12069.89亩、伯西热克镇2703户11489.2亩、河园镇1700户14527.14亩、江格勒斯乡606户5400.3亩、金果镇506户2069.8亩、柯克亚乡26户99.5亩、洛克乡2258户14619.2亩、棋盘乡63户2152亩、恰尔巴格镇1668户18590.3亩、恰其库木管理区727户5649.5亩、铁提乡784户5234.06亩、吐古其乡1019户7408.42亩、乌吉热克乡1566户13747.95亩、乌夏巴什镇1158户5532.25亩、夏合甫乡1549户14946.47亩、依力克其乡1321户11481.5亩、依提木孔镇1495户12879.2亩、宗朗乡745户6682.7亩。</t>
  </si>
  <si>
    <t>项目总投资692.24004万元
建设内容：核桃提质增效石硫合剂涂白剂补助22051户173060.01亩，40元/亩，其中巴仁乡588户6674.4亩、白杨镇1079户12069.89亩、伯西热克镇2703户11489.2亩、河园镇1820户15565.76亩、江格勒斯乡317户2704.3亩、金果镇506户2069.8亩、柯克亚乡316户1272.65亩、洛克乡2258户14632.2亩、恰尔巴格镇1671户18581.7亩、恰其库木管理区727户5649.5亩、铁提乡744户4965.06亩、吐古其乡1019户7408.42亩、乌吉热克乡1520户14181.36亩、乌夏巴什镇1452户7544.7亩、夏合甫乡1549户14946.47亩、依力克其乡1317户11437.7亩、依提木孔镇1504户12830.2亩、宗朗乡960户9032.7亩。</t>
  </si>
  <si>
    <t>项目总投资57.18546万元
建设内容：滴灌灌溉补助2747户19061.82亩，30元/亩，其中巴仁乡314户1743.3亩、白杨镇372户2158.81亩、伯西热克镇28户165.7亩、江格勒斯乡171户1261亩、恰尔巴格镇240户2286.4亩、恰其库木管理区316户4089.1亩、铁提乡157户579.1亩、吐古其乡138户917.39亩、乌吉热克乡143户1040.8亩、乌夏巴什镇96户930.02亩、夏合甫乡401户1484.3亩、依力克其乡239户1398亩、依提木孔镇107户517.9亩、宗朗乡25户490亩。</t>
  </si>
  <si>
    <t>江格勒斯乡、乌夏巴什镇、依力克其乡</t>
  </si>
  <si>
    <t>项目总投资38.2585万元
建设内容：托管服务补助448户3825.85亩，100元/亩，其中江格勒斯乡46户195.2亩、乌夏巴什镇201户1420.65亩、依力克其乡201户2210亩。</t>
  </si>
  <si>
    <t>阿克塔什镇、巴仁乡、白杨镇、伯西热克镇、河园镇、江格勒斯乡、金果镇、恰尔巴格镇、铁提乡、吐古其乡、夏合甫乡、依力克其乡、依提木孔镇</t>
  </si>
  <si>
    <t>项目总投资82.0656万元
建设内容：设施农业菜苗补助1611户1823.68亩，450元/亩，其中阿克塔什镇80户240亩、巴仁乡64户112.7亩、白杨镇59户132.3亩、伯西热克镇119户69.4亩、河园镇204户319亩、江格勒斯乡132户73.9亩、金果镇47户66.3亩、恰尔巴格镇29户61.5亩、铁提乡28户84.9亩、吐古其乡522户138.98亩、夏合甫乡74户176.4亩、依力克其乡6户22.5亩、依提木孔镇247户325.8亩。</t>
  </si>
  <si>
    <t>白杨镇、伯西热克镇、河园镇、江格勒斯乡、金果镇、铁提乡、吐古其乡、依力克其乡、依提木孔镇、宗朗乡</t>
  </si>
  <si>
    <t>项目总投资19.2045万元
建设内容：拱棚改造提升852户640.15亩，300元/亩，其中白杨镇3户22亩、伯西热克镇47户22.2亩、河园镇25户31亩、江格勒斯乡239户188.5亩、金果镇38户33.2亩、铁提乡1户1亩、吐古其乡405户204.15亩、依力克其乡3户19.2亩、依提木孔镇90户98.9亩、宗朗乡1户20亩。</t>
  </si>
  <si>
    <t>阿克塔什镇、巴仁乡、白杨镇、伯西热克镇、河园镇、江格勒斯乡、金果镇、洛克乡、棋盘乡、恰尔巴格镇、恰其库木管理区、吐古其乡、乌吉热克乡、乌夏巴什镇、夏合甫乡、依力克其乡、依提木孔镇、宗朗乡</t>
  </si>
  <si>
    <t>项目总投资656.303万元
建设内容：发展家庭特色种植16659户6563.03亩，1000元/亩，其中阿克塔什镇2759户746.6亩、巴仁乡422户98.3亩、白杨镇899户313.4亩、伯西热克镇1541户616.1亩、河园镇385户787.5亩、江格勒斯乡927户430.7亩、金果镇58户17.6亩、洛克乡1174户456.25亩、棋盘乡109户56亩、恰尔巴格镇622户195.1亩、恰其库木管理区861户337.1亩、吐古其乡914户240.64亩、乌吉热克乡135户52.6亩、乌夏巴什镇1706户626.84亩、夏合甫乡1488户600.2亩、依力克其乡972户325.3亩、依提木孔镇982户281.2亩、宗朗乡705户381.6亩。</t>
  </si>
  <si>
    <t>项目总投资3972万元
建设内容：引进良种母牛6184户9930头，4000元/头，其中阿克塔什镇227户500头、巴仁乡104户190头、白杨镇145户187头、伯西热克镇1401户2737头、河园镇245户294头、江格勒斯乡44户63头、金果镇56户109头、柯克亚乡79户155头、洛克乡337户534头、棋盘乡2户5头、恰尔巴格镇757户1027头、恰其库木管理区162户270头、铁提乡222户366头、吐古其乡286户356头、乌吉热克乡121户174头、乌夏巴什镇364户767头、夏合甫乡706户832头、依力克其乡159户199头、依提木孔镇459户620头、宗朗乡277户478头、东城区16户39头、中城区15户28头。</t>
  </si>
  <si>
    <t>项目总投资1614.84万元
建设内容：引进良种母羊6538户40371只，400元/只，其中阿克塔什镇186户2589只、巴仁乡61户454只、白杨镇147户383只、伯西热克镇1432户12689只、河园镇439户1620只、江格勒斯乡66户228只、金果镇44户250只、柯克亚乡35户456只、洛克乡261户1125只、恰尔巴格镇717户5361只、恰其库木管理区64户555只、铁提乡126户527只、吐古其乡632户1811只、乌吉热克乡134户950只、乌夏巴什镇375户3978只、夏合甫乡772户1926只、依力克其乡219户703只、依提木孔镇479户1935只、宗朗乡316户2469只、东城区9户122只、中城区24户240只。</t>
  </si>
  <si>
    <t>项目总投资6075.9万元
建设内容：自繁良种母牛13014户20253头，3000元/头，其中阿克塔什镇511户605头、巴仁乡198户332头、白杨镇419户607头、伯西热克镇1391户2215头、河园镇440户536头、江格勒斯乡369户529头、金果镇84户178头、柯克亚乡209户521头、洛克乡997户2062头、棋盘乡326户928头、恰尔巴格镇663户933头、恰其库木管理区236户243头、铁提乡373户490头、吐古其乡481户812头、乌吉热克乡551户681头、乌夏巴什镇1567户3013头、西合休乡1016户1016头、夏合甫乡779户1000头、依力克其乡671户1010头、依提木孔镇745户1135头、宗朗乡433户642头、东城区99户309头、中城区456户456头。</t>
  </si>
  <si>
    <t>项目总投资3815.13万元
建设内容：自繁良种母羊19488户127171只，300元/只，其中阿克塔什镇669户9006只、巴仁乡373户1913只、白杨镇694户3172只、伯西热克镇1890户12413只、河园镇958户3914只、江格勒斯乡576户2659只、金果镇304户1845只、柯克亚乡289户3869只、洛克乡1673户12481只、棋盘乡328户4768只、恰尔巴格镇910户5920只、恰其库木管理区182户491只、铁提乡453户1410只、吐古其乡946户3909只、乌吉热克乡855户3702只、乌夏巴什镇2278户20318只、西合休乡1016户5080亩、夏合甫乡1094户3965只、依力克其乡886户4579只、依提木孔镇1333户6955只、宗朗乡626户3858只、东城区384户7186只、中城区771户3758只。</t>
  </si>
  <si>
    <t>巴仁乡、白杨镇、伯西热克镇、河园镇、江格勒斯乡、金果镇、洛克乡、棋盘乡、恰尔巴格镇、恰其库木管理区、铁提乡、吐古其乡、乌夏巴什镇、夏合甫乡、依力克其乡、依提木孔镇、宗朗乡</t>
  </si>
  <si>
    <t>项目总投资237.283万元
建设内容：鸡养殖4426户237283羽，10元/羽，其中巴仁乡8户500羽、白杨镇132户9450羽、伯西热克镇525户30953羽、河园镇324户9010羽、江格勒斯乡231户11780羽、金果镇56户11815羽、洛克乡639户26701羽、棋盘乡13户770羽、恰尔巴格镇320户17000羽、恰其库木管理区239户12955羽、铁提乡112户6462羽、吐古其乡719户35950羽、乌夏巴什镇32户2005羽、夏合甫乡108户5740羽、依力克其乡352户20819羽、依提木孔镇524户29813羽、宗朗乡92户5560羽。</t>
  </si>
  <si>
    <t>白杨镇、伯西热克镇、河园镇、江格勒斯乡、金果镇、洛克乡、恰尔巴格镇、铁提乡、吐古其乡、乌夏巴什镇、夏合甫乡、依力克其乡、依提木孔镇</t>
  </si>
  <si>
    <t>项目总投资50.399万元
建设内容：鸭养殖1036户50399羽，10元/羽，其中白杨镇13户770羽、伯西热克镇183户9814羽、河园镇100户1530羽、江格勒斯乡56户2850羽、金果镇10户550羽、洛克乡203户10687羽、恰尔巴格镇42户2400羽、铁提乡2户100羽、吐古其乡320户16000羽、乌夏巴什镇5户250羽、夏合甫乡30户1568羽、依力克其乡8户550羽、依提木孔镇64户3330羽。</t>
  </si>
  <si>
    <t>伯西热克镇、河园镇、江格勒斯乡、金果镇、洛克乡、恰尔巴格镇、恰其库木管理区、铁提乡、吐古其乡、乌夏巴什镇、夏合甫乡、依力克其乡、依提木孔镇、宗朗乡</t>
  </si>
  <si>
    <t>项目总投资43.44万元
建设内容：鹅养殖841户43440羽，10元/羽，其中伯西热克镇236户12958羽、河园镇39户350羽、江格勒斯乡10户500羽、金果镇6户500羽、洛克乡78户4605羽、恰尔巴格镇50户2610羽、恰其库木管理区50户2500羽、铁提乡2户200羽、吐古其乡287户14350羽、乌夏巴什镇9户500羽、夏合甫乡15户750羽、依力克其乡12户850羽、依提木孔镇41户2257羽、宗朗乡6户510羽。</t>
  </si>
  <si>
    <t>白杨镇、伯西热克镇、河园镇、江格勒斯乡、金果镇、洛克乡、恰尔巴格镇、吐古其乡、乌夏巴什镇、夏合甫乡、依力克其乡、依提木孔镇、宗朗乡</t>
  </si>
  <si>
    <t>项目总投资24.4万元
建设内容：新建青贮窖241户244座，1000元/座，其中白杨镇17户17座、伯西热克镇78户79座、河园镇4户4座、江格勒斯乡11户13座、金果镇1户1座、洛克乡1户1座、恰尔巴格镇21户21座、吐古其乡49户49座、乌夏巴什镇5户5座、夏合甫乡10户10座、依力克其乡1户1座、依提木孔镇13户13座、宗朗乡30户30座。</t>
  </si>
  <si>
    <t>白杨镇、伯西热克镇、江格勒斯乡、金果镇、恰尔巴格镇、吐古其乡、乌夏巴什镇、夏合甫乡、依提木孔镇、宗朗乡</t>
  </si>
  <si>
    <t>项目总投资15.7万元
建设内容：改造青贮窖295户314座，500元/座，其中白杨镇3户3座、伯西热克镇24户24座、江格勒斯乡5户7座、金果镇2户2座、恰尔巴格镇15户16座、吐古其乡58户58座、乌夏巴什镇161户177座、夏合甫乡4户4座、依提木孔镇3户3座、宗朗乡20户20座。</t>
  </si>
  <si>
    <t>白杨镇、伯西热克镇、河园镇、江格勒斯乡、金果镇、柯克亚乡、棋盘乡、恰尔巴格镇、铁提乡、吐古其乡、乌夏巴什镇、夏合甫乡、依力克其乡、依提木孔镇、宗朗乡</t>
  </si>
  <si>
    <t>项目总投资277.8万元
建设内容：养殖圈舍设施改造2756户2778座，1000元/座，其中白杨镇409户409座、伯西热克镇197户197座、河园镇171户193座、江格勒斯乡285户285座、金果镇7户7座、柯克亚乡4户4座、棋盘乡83户83座、恰尔巴格镇268户268座、铁提乡5户5座、吐古其乡951户951座、乌夏巴什镇80户80座、夏合甫乡13户13座、依力克其乡2户2座、依提木孔镇179户179座、宗朗乡102户102座。</t>
  </si>
  <si>
    <t>项目总投资1000万元
建设内容：为全县有贷款意愿的脱贫户、监测户实施小额贷款贴息补助。</t>
  </si>
  <si>
    <t>巴仁乡1村、2村、4村</t>
  </si>
  <si>
    <t>项目总投资396万元，本次安排资金300万元
建设内容：林粮间作节水2200亩，1800元/亩，配套沉砂池、泵房及电力设施等。</t>
  </si>
  <si>
    <t>项目总投资368万元，本次安排资金340万元
建设内容：林粮间作节水2045亩，1800元/亩，配套沉砂池、泵房及电力设施等。</t>
  </si>
  <si>
    <t>项目总投资395万元，本次安排资金350万元
建设内容：林粮间作节水2200亩，1800元/亩，配套沉砂池、泵房及电力设施等。</t>
  </si>
  <si>
    <t>项目总投资398万元，本次安排资金350万元
建设内容：林粮间作节水2260亩，1800元/亩，配套沉砂池、泵房及电力设施等。</t>
  </si>
  <si>
    <t>项目总投资320万元，本次安排资金300万元
建设内容：林粮间作节水1788亩，1800元/亩，配套沉砂池、泵房及电力设施等。</t>
  </si>
  <si>
    <t>项目总投资396万元，本次安排资金350万元
建设内容：林粮间作节水2200亩，1800元/亩，配套沉砂池、泵房及电力设施等。</t>
  </si>
  <si>
    <t>恰其库木管理区2村</t>
  </si>
  <si>
    <t>肖祥军</t>
  </si>
  <si>
    <t>项目总投资396万元，本次安排资金348万元
建设内容：林粮间作节水2200亩，1800元/亩，配套沉砂池、泵房及电力设施等。</t>
  </si>
  <si>
    <t>项目总投资395万元，本次安排资金350万元
建设内容：林粮间作节水2367亩，其中：10村1405亩、11村962亩，1668元/亩，配套沉砂池、泵房及电力设施等。</t>
  </si>
  <si>
    <t>项目总投资387万元，本次安排资金360万元
建设内容：林粮间作节水2150亩，1800元/亩，配套沉砂池、泵房及电力设施等。</t>
  </si>
  <si>
    <t>项目总投资396元，本次安排资金350万元
建设内容：林粮间作节水2200亩，1800元/亩，配套沉砂池、泵房及电力设施等。</t>
  </si>
  <si>
    <t>项目总投资441万元，本次安排资金420万元
建设内容：林粮间作节水2450亩，1800元/亩，配套沉砂池、泵房及电力设施等。</t>
  </si>
  <si>
    <t>项目总投资675万元，本次安排资金630万元
建设内容：实施土地碎片化4500亩，1500元/亩。</t>
  </si>
  <si>
    <t>项目总投资506.25万元，本次安排资金500万元
建设内容：实施土地碎片化3375亩，1500元/亩。</t>
  </si>
  <si>
    <t>项目总投资357万元，本次安排资金350万元
建设内容：实施土地碎片化2380亩，1500元/亩。</t>
  </si>
  <si>
    <t>项目总投资616.5万元，本次安排资金590万元
建设内容：实施土地碎片化4110亩，1500元/亩。</t>
  </si>
  <si>
    <t>项目总投资120万元
建设内容：种植石榴1000亩，1200元/亩。</t>
  </si>
  <si>
    <t>采购</t>
  </si>
  <si>
    <t>叶城县2025年欠发达国有农场资金建设项目</t>
  </si>
  <si>
    <t>夏合甫乡园艺场（叶城县果有缘园艺有限公司）</t>
  </si>
  <si>
    <t>项目总投资101万元
建设内容：土地平整280亩，林果定植280亩。</t>
  </si>
  <si>
    <t>叶城县2025年伯西热克镇温室大棚建设项目</t>
  </si>
  <si>
    <t>伯西热克镇15村</t>
  </si>
  <si>
    <t>项目总投资：250万元。
建设内容：新建温室大棚5000平方米，折合50*10米标准温室大棚10座，25万元/座，及附属配套建设。</t>
  </si>
  <si>
    <t>项目总投资2980万元，本次安排资金2680.721435万元
建设内容：新建联栋温室30610㎡，日光温室10538㎡，及相关配套附属设施等。</t>
  </si>
  <si>
    <t>yc2025069</t>
  </si>
  <si>
    <t>叶城县2025年畜禽粪污完善提升建设项目</t>
  </si>
  <si>
    <r>
      <rPr>
        <sz val="28"/>
        <rFont val="仿宋"/>
        <charset val="134"/>
      </rPr>
      <t>项目总投资1600万元，本次安排资金1550万元
建设内容：家禽养殖小区新建300㎡堆粪场1座、200㎡堆粪场15座、100㎡堆粪场6座，200m</t>
    </r>
    <r>
      <rPr>
        <sz val="28"/>
        <rFont val="宋体"/>
        <charset val="134"/>
      </rPr>
      <t>³</t>
    </r>
    <r>
      <rPr>
        <sz val="28"/>
        <rFont val="仿宋"/>
        <charset val="134"/>
      </rPr>
      <t>无害化处理池3座，购置污水处理设施设备2台/套及配套附属设施设备等。</t>
    </r>
  </si>
  <si>
    <t>叶城县2025年乌吉热克乡特色水产育苗养殖基地建设项目</t>
  </si>
  <si>
    <t>项目总投资：214万元
建设内容：新建一座育苗车间1200㎡，新建化验室及库房600㎡，规格10*45米池子40个配套110管道及阀门、产品展示间300平方米及相关附属设施。养殖水域面积320亩。</t>
  </si>
  <si>
    <t>项目总投资400万元
建设内容：购买肉羊人工授精技术服务，完成全县10万只肉羊同期发情人工授精进，一步提高肉羊经济效益，带动养殖户增产增效。</t>
  </si>
  <si>
    <t>项目总投资200万元
建设内容：购买肉牛性控冻精人工授精技术服务，完成全县1万头肉牛发情人工授精，进一步提高肉牛经济效益，带动养殖户增产增效。</t>
  </si>
  <si>
    <t>项目总投资700万元
建设内容：购买社会化服务，建设基础设施及设备采购。</t>
  </si>
  <si>
    <t>叶城县吐古其乡16村核桃晾晒场扩建项目</t>
  </si>
  <si>
    <t>项目总投资：240万元
建设内容：硬化核桃晾晒场地9324平方米，配套水电等附属设施。</t>
  </si>
  <si>
    <t>项目总投资2000万元，本次安排资金1900万元
建设内容：建设厂房7000㎡及泵房、消防水池等配套附属设施，总占地面积35亩。</t>
  </si>
  <si>
    <t>项目总投资2900万元，本次安排资金2800万元
建设内容：建设欧松板制造厂房10000㎡及泵房、消防水池等配套附属设施，总占地面积85亩。</t>
  </si>
  <si>
    <t>项目总投资960万元，本次安排资金900万元
建设内容：对阿克塔什镇特色鲜果基地建设1栋（12间）1000平方米空间电场保鲜库及附属配套设施。</t>
  </si>
  <si>
    <t>项目总投资790万元，本次安排资金750万元
建设内容：对12村现有农贸市场进行改建，建设1100平方米商铺，完成市场地面硬化5000平方米，规划约市场就业摊位、市场道路，配套完善货物堆放场等市场相关附属设施。
对16村现有农贸市场进行提升改造，完成市场地面硬化8500平方米，规划市场就业摊位、市场道路，配套完善货物堆放场等市场相关附属设施。</t>
  </si>
  <si>
    <t>项目总投资395万元，本次安排资金375万元
建设内容：在宗朗乡产业园区新建彩钢棚2座、3000平方米及水电提升改造等配套附属设施。</t>
  </si>
  <si>
    <t>项目总投资200万元
建设内容：新建蓄水池1座及配套附属。</t>
  </si>
  <si>
    <t>项目总投资120万元
建设内容：建设沉砂池1座2000立方米，占地4亩，配套其他附属设施。</t>
  </si>
  <si>
    <t>项目总投资395万元，本次安排资金375万元
建设内容：在洛克乡1村建设占地面积46亩的沉砂池、蓄水池，蓄水量7万立方米，配套附属设施设备等，覆盖全乡5000亩地用水问题。</t>
  </si>
  <si>
    <r>
      <rPr>
        <sz val="28"/>
        <rFont val="仿宋"/>
        <charset val="134"/>
      </rPr>
      <t>项目总投资1700万元，本次安排资金1600万元
建设内容：铺设矩形渠22.12公里，流量0.2-1m</t>
    </r>
    <r>
      <rPr>
        <sz val="28"/>
        <rFont val="宋体"/>
        <charset val="134"/>
      </rPr>
      <t>³</t>
    </r>
    <r>
      <rPr>
        <sz val="28"/>
        <rFont val="仿宋"/>
        <charset val="134"/>
      </rPr>
      <t>/秒，配套渠系建筑物等。</t>
    </r>
  </si>
  <si>
    <r>
      <rPr>
        <sz val="28"/>
        <rFont val="仿宋"/>
        <charset val="134"/>
      </rPr>
      <t>项目总投资300万元
建设内容：建设0.2m</t>
    </r>
    <r>
      <rPr>
        <sz val="28"/>
        <rFont val="宋体"/>
        <charset val="134"/>
      </rPr>
      <t>³</t>
    </r>
    <r>
      <rPr>
        <sz val="28"/>
        <rFont val="仿宋"/>
        <charset val="134"/>
      </rPr>
      <t>/s-0.8m</t>
    </r>
    <r>
      <rPr>
        <sz val="28"/>
        <rFont val="宋体"/>
        <charset val="134"/>
      </rPr>
      <t>³</t>
    </r>
    <r>
      <rPr>
        <sz val="28"/>
        <rFont val="仿宋"/>
        <charset val="134"/>
      </rPr>
      <t>/s防渗渠4公里及配套，75万元/公里。</t>
    </r>
  </si>
  <si>
    <r>
      <rPr>
        <sz val="28"/>
        <rFont val="仿宋"/>
        <charset val="134"/>
      </rPr>
      <t>项目总投资395万元，本次安排资金375万元
建设内容：新建0.2-0.8m</t>
    </r>
    <r>
      <rPr>
        <sz val="28"/>
        <rFont val="宋体"/>
        <charset val="134"/>
      </rPr>
      <t>³</t>
    </r>
    <r>
      <rPr>
        <sz val="28"/>
        <rFont val="仿宋"/>
        <charset val="134"/>
      </rPr>
      <t>/s防渗渠5.5公里及配套，约75万元/公里。</t>
    </r>
  </si>
  <si>
    <r>
      <rPr>
        <sz val="28"/>
        <rFont val="仿宋"/>
        <charset val="134"/>
      </rPr>
      <t>项目总投资1200万元，本次安排资金1150万元
建设内容：新建0.2-0.8m</t>
    </r>
    <r>
      <rPr>
        <sz val="28"/>
        <rFont val="宋体"/>
        <charset val="134"/>
      </rPr>
      <t>³</t>
    </r>
    <r>
      <rPr>
        <sz val="28"/>
        <rFont val="仿宋"/>
        <charset val="134"/>
      </rPr>
      <t>/s防渗渠16公里及配套，75万元/公里。</t>
    </r>
  </si>
  <si>
    <r>
      <rPr>
        <sz val="28"/>
        <rFont val="仿宋"/>
        <charset val="134"/>
      </rPr>
      <t>项目总投资900万元，本次安排资金850万元
建设内容：新建0.2-0.8m</t>
    </r>
    <r>
      <rPr>
        <sz val="28"/>
        <rFont val="宋体"/>
        <charset val="134"/>
      </rPr>
      <t>³</t>
    </r>
    <r>
      <rPr>
        <sz val="28"/>
        <rFont val="仿宋"/>
        <charset val="134"/>
      </rPr>
      <t>/s防渗渠12公里及配套，75万元/公里。</t>
    </r>
  </si>
  <si>
    <r>
      <rPr>
        <sz val="28"/>
        <rFont val="仿宋"/>
        <charset val="134"/>
      </rPr>
      <t>项目总投资390万元，本次安排资金370万元
建设内容：新建0.2-0.8m</t>
    </r>
    <r>
      <rPr>
        <sz val="28"/>
        <rFont val="宋体"/>
        <charset val="134"/>
      </rPr>
      <t>³</t>
    </r>
    <r>
      <rPr>
        <sz val="28"/>
        <rFont val="仿宋"/>
        <charset val="134"/>
      </rPr>
      <t>/s防渗渠5.2公里及配套，75万元/公里。</t>
    </r>
  </si>
  <si>
    <r>
      <rPr>
        <sz val="28"/>
        <rFont val="仿宋"/>
        <charset val="134"/>
      </rPr>
      <t>项目总投资1125万元，本次安排资金1048.6万元
建设内容：新建0.2-0.8m</t>
    </r>
    <r>
      <rPr>
        <sz val="28"/>
        <rFont val="宋体"/>
        <charset val="134"/>
      </rPr>
      <t>³</t>
    </r>
    <r>
      <rPr>
        <sz val="28"/>
        <rFont val="仿宋"/>
        <charset val="134"/>
      </rPr>
      <t>/s防渗渠15公里及配套，75万元/公里。</t>
    </r>
  </si>
  <si>
    <r>
      <rPr>
        <sz val="28"/>
        <rFont val="仿宋"/>
        <charset val="134"/>
      </rPr>
      <t>项目总投资1462.5万元，本次安排资金1400万元
建设内容：新建0.2-0.8m</t>
    </r>
    <r>
      <rPr>
        <sz val="28"/>
        <rFont val="宋体"/>
        <charset val="134"/>
      </rPr>
      <t>³</t>
    </r>
    <r>
      <rPr>
        <sz val="28"/>
        <rFont val="仿宋"/>
        <charset val="134"/>
      </rPr>
      <t>/s防渗渠19.5公里及配套，75万元/公里。</t>
    </r>
  </si>
  <si>
    <r>
      <rPr>
        <sz val="28"/>
        <rFont val="仿宋"/>
        <charset val="134"/>
      </rPr>
      <t>项目总投资1841.25万元，本次安排资金1785万元
建设内容：新建0.2-0.8m</t>
    </r>
    <r>
      <rPr>
        <sz val="28"/>
        <rFont val="宋体"/>
        <charset val="134"/>
      </rPr>
      <t>³</t>
    </r>
    <r>
      <rPr>
        <sz val="28"/>
        <rFont val="仿宋"/>
        <charset val="134"/>
      </rPr>
      <t>/s防渗渠24.55公里及配套，75万元/公里。</t>
    </r>
  </si>
  <si>
    <r>
      <rPr>
        <sz val="28"/>
        <rFont val="仿宋"/>
        <charset val="134"/>
      </rPr>
      <t>项目总投资397.5万元，本次安排资金385万元
建设内容：新建0.2-0.8m</t>
    </r>
    <r>
      <rPr>
        <sz val="28"/>
        <rFont val="宋体"/>
        <charset val="134"/>
      </rPr>
      <t>³</t>
    </r>
    <r>
      <rPr>
        <sz val="28"/>
        <rFont val="仿宋"/>
        <charset val="134"/>
      </rPr>
      <t>/s防渗渠5.3公里及配套，75万元/公里。</t>
    </r>
  </si>
  <si>
    <r>
      <rPr>
        <sz val="28"/>
        <rFont val="仿宋"/>
        <charset val="134"/>
      </rPr>
      <t>项目总投资375万元，本次安排资金360万元
建设内容：新建0.2-0.8m</t>
    </r>
    <r>
      <rPr>
        <sz val="28"/>
        <rFont val="宋体"/>
        <charset val="134"/>
      </rPr>
      <t>³</t>
    </r>
    <r>
      <rPr>
        <sz val="28"/>
        <rFont val="仿宋"/>
        <charset val="134"/>
      </rPr>
      <t>/s防渗渠5公里及配套，75万元/公里。</t>
    </r>
  </si>
  <si>
    <r>
      <rPr>
        <sz val="28"/>
        <rFont val="仿宋"/>
        <charset val="134"/>
      </rPr>
      <t>项目总投资1125万元，本次安排资金1070万元
建设内容：新建0.2-0.8m</t>
    </r>
    <r>
      <rPr>
        <sz val="28"/>
        <rFont val="宋体"/>
        <charset val="134"/>
      </rPr>
      <t>³</t>
    </r>
    <r>
      <rPr>
        <sz val="28"/>
        <rFont val="仿宋"/>
        <charset val="134"/>
      </rPr>
      <t>/s防渗渠15公里及配套，75万元/公里。</t>
    </r>
  </si>
  <si>
    <t>恰其库木管理区3村、6村</t>
  </si>
  <si>
    <r>
      <rPr>
        <sz val="28"/>
        <rFont val="仿宋"/>
        <charset val="134"/>
      </rPr>
      <t>项目总投资337.5万元，本次安排资金320万元
建设内容：新建0.2-0.8m</t>
    </r>
    <r>
      <rPr>
        <sz val="28"/>
        <rFont val="宋体"/>
        <charset val="134"/>
      </rPr>
      <t>³</t>
    </r>
    <r>
      <rPr>
        <sz val="28"/>
        <rFont val="仿宋"/>
        <charset val="134"/>
      </rPr>
      <t>/s防渗渠4.5公里及配套，75万元/公里。</t>
    </r>
  </si>
  <si>
    <t>叶城县2025年林场种植业基地配套建设项目</t>
  </si>
  <si>
    <r>
      <rPr>
        <sz val="28"/>
        <rFont val="仿宋"/>
        <charset val="134"/>
      </rPr>
      <t>项目总投资225万元
建设内容：新建0.2-0.8m</t>
    </r>
    <r>
      <rPr>
        <sz val="28"/>
        <rFont val="宋体"/>
        <charset val="134"/>
      </rPr>
      <t>³</t>
    </r>
    <r>
      <rPr>
        <sz val="28"/>
        <rFont val="仿宋"/>
        <charset val="134"/>
      </rPr>
      <t>/s防渗渠3公里及配套，75万元/公里。</t>
    </r>
  </si>
  <si>
    <t>项目总投资112.2万元
建设内容：自主创业（20㎡以上）561人，按照每人2000元的标准补贴。</t>
  </si>
  <si>
    <t>项目总投资27.6万元
建设内容：自主创业（20㎡以下）276人，按照每人1000元的标准补贴。</t>
  </si>
  <si>
    <t>（一）农村人居环境整治</t>
  </si>
  <si>
    <t>叶城县2025年乌吉热克乡道路建设项目</t>
  </si>
  <si>
    <t>乌吉热克乡17村、18村</t>
  </si>
  <si>
    <t>项目总投资：342万元 
建设内容：乌吉热克乡17村道路拓宽硬化14000平方米并配套相关附属设施，18村路面硬化5700平方米。</t>
  </si>
  <si>
    <t>yc2025124</t>
  </si>
  <si>
    <t>项目总投资80万元
建设内容：新建6米*8米桥梁3座。</t>
  </si>
  <si>
    <t>yc2025128</t>
  </si>
  <si>
    <t>项目总投资390万元
建设内容：1.新增中水管道DE160PE管约6公里以及配套设施设备；
2.单项顶管施工工艺；
3.灌溉以及配套设施设备。</t>
  </si>
  <si>
    <t>（二）农村安全饮水工程</t>
  </si>
  <si>
    <t>项目总投资514万元，本次安排资金500万元
建设内容：更换及改造管道约21公里及配套各类附属建筑物。</t>
  </si>
  <si>
    <t>项目总投资1469.61万元，本次安排资金1400万元
建设内容：更换及改造管道约123公里及配套各类附属建筑物</t>
  </si>
  <si>
    <t>项目总投资1500万元。
建设内容：资助对象为就读于中职、中专（成人中专）、技工、高职等接受职业教育的叶城县户籍脱贫户家庭子女（含监测帮扶对象家庭子女）的实施补助，每人补助3000元，享受学生5000人。</t>
  </si>
  <si>
    <t>扶持发展新型农村集体经济</t>
  </si>
  <si>
    <t>yc2025186</t>
  </si>
  <si>
    <t>叶城县2025年恰尔巴格镇商铺改造提升及配套附属设施建设项目</t>
  </si>
  <si>
    <t>基础设施配套</t>
  </si>
  <si>
    <t>恰尔巴格镇赛先拜巴扎（1）村</t>
  </si>
  <si>
    <t>项目总投资500万元，本次安排资金350万元。
建设内容：对恰尔巴格镇赛先拜巴扎（1）村商铺、广场进行改造提升及配套附属设施建设。</t>
  </si>
  <si>
    <t>组织部</t>
  </si>
  <si>
    <t>郭鹏</t>
  </si>
  <si>
    <t>yc2025187</t>
  </si>
  <si>
    <t>叶城县2025年恰尔巴格镇锦绣园艺（15）村冷冻冷藏保鲜库项目</t>
  </si>
  <si>
    <t>农产品仓储保险冷链基础设施建设</t>
  </si>
  <si>
    <t>项目总投资100万元，本次安排资金70万元。
建设内容：建设1200立方米的冷冻冷藏保鲜库及配套附属设施。</t>
  </si>
  <si>
    <t>yc2025188</t>
  </si>
  <si>
    <t>叶城县2025年恰尔巴格镇阿热买里（10）村苗木基地建设项目</t>
  </si>
  <si>
    <t>恰尔巴格镇阿热买里（10）村</t>
  </si>
  <si>
    <t>项目总投资100万元，本次安排资金70万元。
建设内容：建设占地面积65亩的苗木基地及配套附属设施。</t>
  </si>
  <si>
    <t>yc2025189</t>
  </si>
  <si>
    <t>叶城县2025年恰其库木农机维修服务建设项目</t>
  </si>
  <si>
    <t>恰其库木片区</t>
  </si>
  <si>
    <t>项目总投资600万元，本次安排资金420万元。
建设内容：新建30000平方米农机车辆维修场及配套附属设施。</t>
  </si>
  <si>
    <t>yc2025190</t>
  </si>
  <si>
    <t>叶城县2025年河园镇霍依拉坎特（7）村购置机械设备项目</t>
  </si>
  <si>
    <t>河园镇霍依拉坎特（7）村</t>
  </si>
  <si>
    <t>项目总投资100万元，本次安排资金70万元。
建设内容：购买挖掘机（150马力）、装载机（855马力）各一台。</t>
  </si>
  <si>
    <t>yc2025191</t>
  </si>
  <si>
    <t>叶城县2025年河园镇库普其（19）村购置机械设备项目</t>
  </si>
  <si>
    <t>河园镇库普其（19）村</t>
  </si>
  <si>
    <t>yc2025192</t>
  </si>
  <si>
    <t>叶城县2025年吐古其乡尤喀克苏盖特艾日克（11）村采购农业机械设备项目</t>
  </si>
  <si>
    <t>吐古其乡尤喀克苏盖特艾日克（11）村</t>
  </si>
  <si>
    <t>项目总投资100万元，本次安排资金70万元。
建设内容：采购一批农业机械设备（MG2604拖拉机、MG1804拖拉机、2BXF-30小麦播种机、2MBQ-3玉米播种机、4JMILQ-210A整压机、1LFK-527A犁地机各一台）。</t>
  </si>
  <si>
    <t>yc2025193</t>
  </si>
  <si>
    <t>叶城县2025年依提木孔镇亚勒古孜巴格（7）村购置机械设备项目</t>
  </si>
  <si>
    <t>依提木孔镇亚勒古孜巴格（7）村</t>
  </si>
  <si>
    <t>yc2025194</t>
  </si>
  <si>
    <t>叶城县2025年依力克其乡（13）村林果保鲜库及附属设施建设项目</t>
  </si>
  <si>
    <t>依力克其乡（13）村</t>
  </si>
  <si>
    <t>项目总投资300万元，本次安排资金210万元。
建设内容：新建1200立方米林果保鲜库1座，对现有保鲜库提升改造4座，配套地磅1座、叉车2台及其他附属设施。</t>
  </si>
  <si>
    <t>yc2025195</t>
  </si>
  <si>
    <t>叶城县2025年铁提乡阿亚格拜什铁热克（1）村渔业养殖项目</t>
  </si>
  <si>
    <t>铁提乡阿亚格拜什铁热克（1）村</t>
  </si>
  <si>
    <t>项目总投资100万元，本次安排资金30万元。
建设内容：改建占地面积约为49亩的渔业养殖基地及其附属设施配套等。</t>
  </si>
  <si>
    <t>叶城县2025年巩固拓展脱贫攻坚成果同乡村振兴第一批项目倒排工期及相关数据统计表</t>
  </si>
  <si>
    <t>工程类型</t>
  </si>
  <si>
    <t>是否入固投</t>
  </si>
  <si>
    <t>设计单位名称</t>
  </si>
  <si>
    <t>用地预审</t>
  </si>
  <si>
    <t>用地备案</t>
  </si>
  <si>
    <t>红蓝线图</t>
  </si>
  <si>
    <t>乡村规划许可证</t>
  </si>
  <si>
    <t>勘察、测绘</t>
  </si>
  <si>
    <t>可研、初设/实施方案</t>
  </si>
  <si>
    <t>评审意见（行业部门、第三方等）</t>
  </si>
  <si>
    <t>图纸</t>
  </si>
  <si>
    <t>审图</t>
  </si>
  <si>
    <t>概算审核</t>
  </si>
  <si>
    <t>社会风险评估报告</t>
  </si>
  <si>
    <t>可研/初设/实施方案批复</t>
  </si>
  <si>
    <t>控制价审核</t>
  </si>
  <si>
    <t>水保</t>
  </si>
  <si>
    <t>环评</t>
  </si>
  <si>
    <t>林地许可</t>
  </si>
  <si>
    <t>施工许可证</t>
  </si>
  <si>
    <t>预计挂网/采购意向/拿批复时间</t>
  </si>
  <si>
    <t>正式挂网时间</t>
  </si>
  <si>
    <t>开标时间</t>
  </si>
  <si>
    <t>项目负责领导</t>
  </si>
  <si>
    <t>联系方式</t>
  </si>
  <si>
    <t>安全生产监督管理员姓名</t>
  </si>
  <si>
    <t>是否需要</t>
  </si>
  <si>
    <t>完成时间</t>
  </si>
  <si>
    <t>公开招标</t>
  </si>
  <si>
    <t>是</t>
  </si>
  <si>
    <t>永忠工程管理（集团）有限公司</t>
  </si>
  <si>
    <t>李斌</t>
  </si>
  <si>
    <t>否</t>
  </si>
  <si>
    <t>15099395285</t>
  </si>
  <si>
    <t>邀标</t>
  </si>
  <si>
    <t>打包入</t>
  </si>
  <si>
    <t>中元天纬集团有限公司</t>
  </si>
  <si>
    <t>20251/15</t>
  </si>
  <si>
    <t>滕忠青</t>
  </si>
  <si>
    <t>中科华创国际工程设计顾问集团有限公司</t>
  </si>
  <si>
    <t>中塍勘察设计有限公司</t>
  </si>
  <si>
    <t>项目总投资300万元
建设内容：建设0.2m³/s-0.8m³/s防渗渠4公里及配套，75万元/公里。</t>
  </si>
  <si>
    <t>中誉设计有限公司</t>
  </si>
  <si>
    <t>中撰工程设计有限公司</t>
  </si>
  <si>
    <t>南京水科院瑞迪科技集团有限公司</t>
  </si>
  <si>
    <t>2025/1/5</t>
  </si>
  <si>
    <t>2025/1/10</t>
  </si>
  <si>
    <t>闫江浩</t>
  </si>
  <si>
    <t>项目总投资395万元
建设内容：新建0.2-0.8m³/s防渗渠5.5公里及配套，约75万元/公里。</t>
  </si>
  <si>
    <t>艺卓鼎创工程设计有限公司</t>
  </si>
  <si>
    <t>项目总投资395万元
建设内容：林粮间作节水2200亩，1800元/亩，配套沉砂池、泵房及电力设施等。</t>
  </si>
  <si>
    <t>中晟恒昌设计集团有限公司</t>
  </si>
  <si>
    <t>文雄</t>
  </si>
  <si>
    <t>项目总投资1200万元
建设内容：新建0.2-0.8m³/s防渗渠16公里及配套，75万元/公里。</t>
  </si>
  <si>
    <t>项目总投资1600万元
建设内容：家禽养殖小区新建300㎡堆粪场1座、200㎡堆粪场15座、100㎡堆粪场6座，200m³无害化处理池4座，购置污水处理设施设备2台/套及配套附属设施设备等。</t>
  </si>
  <si>
    <t>2025.2.28</t>
  </si>
  <si>
    <t>项目总投资1700万元
建设内容：铺设矩型渠约21公里，流量0.2-1m³/秒，配套渠系建筑物等。</t>
  </si>
  <si>
    <t>爱建信达工程咨询有限公司</t>
  </si>
  <si>
    <t>张坤</t>
  </si>
  <si>
    <t>文勇</t>
  </si>
  <si>
    <t>项目总投资900万元
建设内容：新建0.2-0.8m³/s防渗渠12公里及配套，75万元/公里。</t>
  </si>
  <si>
    <t>盛世黔图工程设计有限公司</t>
  </si>
  <si>
    <t>黄聚鑫</t>
  </si>
  <si>
    <t>高啟斌</t>
  </si>
  <si>
    <t>到户</t>
  </si>
  <si>
    <t>/</t>
  </si>
  <si>
    <t>新疆城乡建设规划院</t>
  </si>
  <si>
    <t>20251/11</t>
  </si>
  <si>
    <t>陈嘉颖</t>
  </si>
  <si>
    <t>邓云乐</t>
  </si>
  <si>
    <t>13379747994</t>
  </si>
  <si>
    <t>项目总投资225万元
建设内容：新建0.2-0.8m³/s防渗渠3公里及配套，75万元/公里。</t>
  </si>
  <si>
    <t>宋浩</t>
  </si>
  <si>
    <t>中科科航工程设计有限公司南疆分公司</t>
  </si>
  <si>
    <t>谢尔艾力</t>
  </si>
  <si>
    <t>新疆疆南水勘测设计院研究院有限责任公司</t>
  </si>
  <si>
    <t>邓龙</t>
  </si>
  <si>
    <t>项目总投资390万元
建设内容：新建0.2-0.8m³/s防渗渠5.2公里及配套，75万元/公里。</t>
  </si>
  <si>
    <t>项目总投资390万元
建设内容：1.新增中水管道DE160PE管8公里以及配套设施设备；
2.单项顶管施工工艺；
3.灌溉（包含喷灌、滴灌）以及配套设施设备。</t>
  </si>
  <si>
    <t>新疆绿城建筑规划设计有限公司</t>
  </si>
  <si>
    <t>20251/27</t>
  </si>
  <si>
    <t>朱天成</t>
  </si>
  <si>
    <t>项目总投资337.5万元
建设内容：新建0.2-0.8m³/s防渗渠4.5公里及配套，75万元/公里。</t>
  </si>
  <si>
    <t>赵吉福</t>
  </si>
  <si>
    <t>项目总投资1125万元
建设内容：新建0.2-0.8m³/s防渗渠15公里及配套，75万元/公里。</t>
  </si>
  <si>
    <t>新疆远景智汇工程设计有限公司</t>
  </si>
  <si>
    <t>辽宁中科天安科技有限公司</t>
  </si>
  <si>
    <t>鲜斌</t>
  </si>
  <si>
    <t>项目总投资1462.5万元
建设内容：新建0.2-0.8m³/s防渗渠19.5公里及配套，75万元/公里。</t>
  </si>
  <si>
    <t>皓筠工程设计有限公司</t>
  </si>
  <si>
    <t>张春贵</t>
  </si>
  <si>
    <t>张东文</t>
  </si>
  <si>
    <t>项目总投资：214万元
建设内容：新建一条育苗车间1200㎡，新建化验室及库房600㎡，规格10*45米池子40个配套110管道及阀门、产品展示间300平方米及相关附属设施。养殖水域面积320亩。</t>
  </si>
  <si>
    <t>中亿国际设计集团有限公司</t>
  </si>
  <si>
    <t>匠心联创设计集团有限公司</t>
  </si>
  <si>
    <t>项目总投资1841.25万元
建设内容：新建0.2-0.8m³/s防渗渠24.55公里及配套，75万元/公里。</t>
  </si>
  <si>
    <t xml:space="preserve">中晟恒昌设计集团有限公司新疆分公司 </t>
  </si>
  <si>
    <t>周海生</t>
  </si>
  <si>
    <t>刘剑波</t>
  </si>
  <si>
    <t>2025.01.01</t>
  </si>
  <si>
    <t>2025.01.15</t>
  </si>
  <si>
    <t>钱宝辰</t>
  </si>
  <si>
    <t>刘克磊</t>
  </si>
  <si>
    <t>夏合甫乡园艺场（叶城县果有园园艺有限公司）</t>
  </si>
  <si>
    <t>项目总投资397.5万元
建设内容：新建0.2-0.8m³/s防渗渠5.3公里及配套，75万元/公里。</t>
  </si>
  <si>
    <t>中庚工程技术有限公司</t>
  </si>
  <si>
    <t>项目总投资692.22404万元
建设内容：核桃提质增效石硫合剂涂白剂补助22050户173056.01亩，40元/亩，其中巴仁乡588户6674.4亩、白杨镇1079户12069.89亩、伯西热克镇2703户11489.2亩、河园镇1820户15565.76亩、江格勒斯乡317户2704.3亩、金果镇506户2069.8亩、柯克亚乡316户1272.65亩、洛克乡2258户14632.2亩、恰尔巴格镇1671户18581.7亩、恰其库木管理区727户5649.5亩、铁提乡744户4965.06亩、吐古其乡1019户7408.42亩、乌吉热克乡1520户14181.36亩、乌夏巴什镇1452户7544.7亩、夏合甫乡1549户14946.47亩、依力克其乡1317户11437.7亩、依提木孔镇1504户12830.2亩、宗朗乡960户9032.7亩。</t>
  </si>
  <si>
    <t>项目总投资57.17646万元
建设内容：滴灌灌溉补助2746户19058.82亩，30元/亩，其中巴仁乡313户1740.3亩、白杨镇372户2158.81亩、伯西热克镇28户165.7亩、江格勒斯乡171户1261亩、恰尔巴格镇240户2286.4亩、恰其库木管理区316户4089.1亩、铁提乡157户579.1亩、吐古其乡138户917.39亩、乌吉热克乡143户1040.8亩、乌夏巴什镇96户930.02亩、夏合甫乡401户1484.3亩、依力克其乡239户1398亩、依提木孔镇107户517.9亩、宗朗乡25户490亩。</t>
  </si>
  <si>
    <t>项目总投资40.0085万元
建设内容：托管服务补助464户4000.85亩，100元/亩，其中江格勒斯乡46户195.2亩、乌吉热克乡16户175亩、乌夏巴什镇201户1420.65亩、依力克其乡201户2210亩。</t>
  </si>
  <si>
    <t>项目总投资21.3105万元
建设内容：拱棚改造提升968户710.35亩，300元/亩，其中白杨镇3户22亩、伯西热克镇47户22.2亩、河园镇25户31亩、江格勒斯乡239户188.5亩、金果镇38户33.2亩、铁提乡1户1亩、吐古其乡405户204.15亩、乌吉热克乡116户70.2亩、依力克其乡3户19.2亩、依提木孔镇90户98.9亩、宗朗乡1户20亩。</t>
  </si>
  <si>
    <t>项目总投资656.303万元
建设内容：发展家庭特色种植（脱贫户、监测户）16659户6563.03亩，1000元/亩，其中阿克塔什镇2934户612.55亩、巴仁乡422户98.3亩、白杨镇899户313.4亩、伯西热克镇1541户616.1亩、河园镇385户787.5亩、江格勒斯乡927户430.7亩、金果镇58户17.6亩、洛克乡1174户456.25亩、棋盘乡109户56亩、恰尔巴格镇622户195.1亩、恰其库木管理区861户337.1亩、吐古其乡914户240.64亩、乌吉热克乡135户52.6亩、乌夏巴什镇1706户626.84亩、夏合甫乡1488户600.2亩、依力克其乡972户325.3亩、依提木孔镇982户281.2亩、宗朗乡705户381.6亩。</t>
  </si>
  <si>
    <t>项目总投资6075.9万元
建设内容：自繁良种母牛13014户20253头，3000元/头，其中阿克塔什镇511户605头、巴仁乡198户332头、白杨镇419户607头、伯西热克镇1391户2215头、河园镇440户536头、江格勒斯乡369户529头、金果镇84户178头、柯克亚乡209户521头、洛克乡997户2062头、棋盘乡326户928头、恰尔巴格镇663户933头、恰其库木管理区236户243头、铁提乡373户490头、吐古其乡481户812头、乌吉热克乡551户681头、乌夏巴什镇1567户3013头、西合休乡1016户1016亩、夏合甫乡779户1000头、依力克其乡671户1010头、依提木孔镇745户1135头、宗朗乡433户642头、东城区99户309头、中城区456户456头。</t>
  </si>
  <si>
    <t>项目总投资238.503万元
建设内容：鸡养殖4464户238503羽，10元/羽，其中巴仁乡8户500羽、白杨镇132户9450羽、伯西热克镇525户30953羽、河园镇324户9010羽、江格勒斯乡231户11780羽、金果镇56户11815羽、洛克乡639户26701羽、棋盘乡13户770羽、恰尔巴格镇320户17000羽、恰其库木管理区239户12955羽、铁提乡112户6462羽、吐古其乡719户35950羽、乌吉热克乡38户1220羽、乌夏巴什镇32户2005羽、夏合甫乡108户5740羽、依力克其乡352户20819羽、依提木孔镇524户29813羽、宗朗乡92户5560羽。</t>
  </si>
  <si>
    <t>项目总投资50.519万元
建设内容：鸭养殖1040户50519羽，10元/羽，其中白杨镇13户770羽、伯西热克镇183户9814羽、河园镇100户1530羽、江格勒斯乡56户2850羽、金果镇10户550羽、洛克乡203户10687羽、恰尔巴格镇42户2400羽、铁提乡2户100羽、吐古其乡320户16000羽、乌吉热克乡4户120羽、乌夏巴什镇5户250羽、夏合甫乡30户1568羽、依力克其乡8户550羽、依提木孔镇64户3330羽。</t>
  </si>
  <si>
    <t>项目总投资44.255万元
建设内容：鹅养殖871户44225羽，10元/羽，其中伯西热克镇236户12958羽、河园镇39户350羽、江格勒斯乡10户500羽、金果镇6户500羽、洛克乡78户4605羽、恰尔巴格镇50户2610羽、恰其库木管理区50户2500羽、铁提乡2户200羽、吐古其乡287户14350羽、乌吉热克乡30户785羽、乌夏巴什镇9户500羽、夏合甫乡15户750羽、依力克其乡12户850羽、依提木孔镇41户2257羽、宗朗乡6户510羽。</t>
  </si>
  <si>
    <t>项目总投资15.85万元
建设内容：改造青贮窖298户317座，500元/座，其中白杨镇3户3座、伯西热克镇24户24座、江格勒斯乡5户7座、金果镇2户2座、恰尔巴格镇15户16座、吐古其乡58户58座、乌吉热克乡3户3座、乌夏巴什镇161户177座、夏合甫乡4户4座、依提木孔镇3户3座、宗朗乡20户20座。</t>
  </si>
  <si>
    <t>项目总投资282.6万元
建设内容：养殖圈舍设施改造2804户2826座，1000元/座，其中白杨镇409户409座、伯西热克镇197户197座、河园镇171户193座、江格勒斯乡285户285座、金果镇7户7座、柯克亚乡4户4座、棋盘乡83户83座、恰尔巴格镇268户268座、铁提乡5户5座、吐古其乡951户951座、乌吉热克乡48户48座、乌夏巴什镇80户80座、夏合甫乡13户13座、依力克其乡2户2座、依提木孔镇179户179座、宗朗乡102户102座。</t>
  </si>
  <si>
    <t>新疆疆南水利勘测设计研究院有限责任公司</t>
  </si>
  <si>
    <t>205年2月</t>
  </si>
  <si>
    <t>曹猛</t>
  </si>
  <si>
    <t>中撰工程设计有限公司新疆亚心分公司</t>
  </si>
  <si>
    <t>朱俊</t>
  </si>
  <si>
    <t>韩建国</t>
  </si>
  <si>
    <t>项目总投资375万元
建设内容：新建0.2-0.8m³/s防渗渠5公里及配套，75万元/公里。</t>
  </si>
  <si>
    <t>项目总投资396元
建设内容：林粮间作节水2200亩，1800元/亩，配套沉砂池、泵房及电力设施等。</t>
  </si>
  <si>
    <t>冯亚军</t>
  </si>
  <si>
    <t>四川中禹源工程设计有限公司</t>
  </si>
  <si>
    <t>2025/1/311</t>
  </si>
  <si>
    <t>周江瑜</t>
  </si>
  <si>
    <t>项目总投资395万元
建设内容：在宗朗乡产业园区新建彩钢棚2座、3000平方米及水电提升改造等配套附属设施。</t>
  </si>
  <si>
    <t>叶城县2025年吐古其乡13村农村污水治理项目</t>
  </si>
  <si>
    <t>吐古其乡13村</t>
  </si>
  <si>
    <t>项目投资：716万元
建设内容：1、新建污水管网10公里，配套检查井、化粪池等附属设施，计划投资600万元，涉及农户262户；2、对原老砖厂80亩地进行复耕修复，每亩10000元，计划投资80万元；3、在复耕土地及辖区房前绿化带种植“大马士革”玫瑰60000株，每株6元，计划投资36万元。</t>
  </si>
  <si>
    <t>叶城县2025年阿克塔什镇6村示范村建设项目</t>
  </si>
  <si>
    <t>阿克塔什镇6村</t>
  </si>
  <si>
    <t>项目投资：1800万元
建设内容：1、对阿克塔什镇鲜果基地2040亩果品进行嫁接改优，其中：苹果1320亩(嫁接香妃海棠、水蜜桃苹果、瑞雪），梨子510亩（嫁接红啤梨），杏子210亩（嫁接金玉）。
2、高效节水4100亩。
3、新建水系管网2.5公里及附属配套设施。</t>
  </si>
  <si>
    <t>叶城县巴仁乡4村示范村乡村建设项目</t>
  </si>
  <si>
    <t>巴仁乡4村</t>
  </si>
  <si>
    <t>项目投资：1000万元
建设内容：新建污水管网15公里，涉及432户。</t>
  </si>
  <si>
    <t>叶城县巴仁乡10村示范村乡村建设项目</t>
  </si>
  <si>
    <t>项目投资：950万元
建设内容：1、林粮间作节水灌溉500亩，配套沉砂池等附属设施；2、新建污水管网13.5公里，及附属设施，涉及400户。</t>
  </si>
  <si>
    <t>叶城县2025年白杨镇7村示范村乡村建设项目</t>
  </si>
  <si>
    <t>白杨镇7村</t>
  </si>
  <si>
    <t>项目投资：500万元
建设内容：实施207户污水管网建设，配套防渗渠建设6.7公里，依托水资源推进农家乐发展水上休闲娱乐，打造民俗休闲娱乐场地。提升沿路环境，进行核桃改良、提质增效。</t>
  </si>
  <si>
    <t>叶城县2025年伯西热克镇15村休闲农业与乡村旅游项目</t>
  </si>
  <si>
    <t>休闲农业与乡村旅游</t>
  </si>
  <si>
    <t>项目投资：800万元
建设内容：伯西热克镇15村新建一栋地下1层、地上2层4000平米的石榴温泉休闲中心。</t>
  </si>
  <si>
    <t>通过村委会+农户+公司运营收益助农的模式，投产后预计增加40个就业岗位，极大扩展农文旅载体、提升乡村旅游品牌。</t>
  </si>
  <si>
    <t>叶城县2025年伯西热克镇11村产业园建设项目</t>
  </si>
  <si>
    <t>项目投资：160万元
建设内容：采购破碎机2台，除尘环保设备等，</t>
  </si>
  <si>
    <t>叶城县2025年依力克其乡12村示范村建设项目</t>
  </si>
  <si>
    <t>依力克其乡12村</t>
  </si>
  <si>
    <r>
      <rPr>
        <sz val="16"/>
        <rFont val="仿宋"/>
        <charset val="134"/>
      </rPr>
      <t>项目投资：1200万元
建设内容：①新建林粮间作节水 2000 亩，1800 元/亩，总投资360万元；②新建 0.2-0.8m</t>
    </r>
    <r>
      <rPr>
        <sz val="16"/>
        <rFont val="宋体"/>
        <charset val="134"/>
      </rPr>
      <t>³</t>
    </r>
    <r>
      <rPr>
        <sz val="16"/>
        <rFont val="仿宋"/>
        <charset val="134"/>
      </rPr>
      <t>/s 防渗渠5km，75 万元/km，总投资 375 万元；③土地平整1900亩，1500 元/亩，总投资 285万元；④道路提升改造 8000 ㎡，总投资96万元；⑤配套水电及其附属设施。</t>
    </r>
  </si>
  <si>
    <t>叶城县2025年乌夏巴什镇11村示范村建设项目</t>
  </si>
  <si>
    <t>乌夏巴什镇11村</t>
  </si>
  <si>
    <t>项目投资：606万元
建设内容：土地碎片化整理1184亩，防渗渠5.7公里，及其附属设施。</t>
  </si>
  <si>
    <t>项目总投资：2870万元
建设内容：1.发展水产养殖170亩，并配套水产育苗设备1套；
2.新建砂砾石道路1.54公里、新建木桥两座、地坪硬化4000平方米等其他配套附属设施；
3.新建污水管网7公里及灌溉管网4.6公里，5000平方米渠道改造提升，及村容村貌改造与提升等。</t>
  </si>
  <si>
    <t>叶城县宗朗乡5村示范村乡村建设项目</t>
  </si>
  <si>
    <t>宗朗乡5村</t>
  </si>
  <si>
    <t>项目资金：780万元
建设内容：新建污水管网10公里，配套检查井等附属设施，涉及292户。</t>
  </si>
  <si>
    <t>叶城县2025年依提木孔镇15村示范村乡村建设项目</t>
  </si>
  <si>
    <t>依提木孔镇15村</t>
  </si>
  <si>
    <t>项目总投1000万元
建设内容：新建7000平方米玻璃温室及附属配套</t>
  </si>
  <si>
    <t>叶城县2025年依提木孔镇11村示范村乡村建设项目</t>
  </si>
  <si>
    <t>依提木孔镇11村</t>
  </si>
  <si>
    <t>项目总投资1670万元
建设内容：土地碎片化整理250亩,1500元/亩,苗圃建设150亩(杨树苗50亩,杏树50亩绿化苗木50亩),定植开心果50亩,花椒50亩;投资1500万元,新建10000平方米农家乐1座及附属设施配套。投资585万元,新建污水管网9公里及附属配套,65万元/公里</t>
  </si>
  <si>
    <t>叶城县2025年依提木孔镇21村示范村乡村建设项目</t>
  </si>
  <si>
    <t>依提木孔镇21村</t>
  </si>
  <si>
    <r>
      <rPr>
        <sz val="16"/>
        <rFont val="仿宋"/>
        <charset val="134"/>
      </rPr>
      <t>项目总投资600万元
建设内容：实施土地碎片化整理</t>
    </r>
    <r>
      <rPr>
        <b/>
        <sz val="18"/>
        <color indexed="10"/>
        <rFont val="仿宋"/>
        <charset val="134"/>
      </rPr>
      <t>200</t>
    </r>
    <r>
      <rPr>
        <sz val="16"/>
        <rFont val="仿宋"/>
        <charset val="134"/>
      </rPr>
      <t>亩，1500元/亩。种植开心果200亩套种玫瑰花,新建污水管网7公里及附属配套,65万元/公里。</t>
    </r>
  </si>
  <si>
    <t>洛克乡玉吉米力克（7）村示范村建设项目</t>
  </si>
  <si>
    <t>洛克乡7村</t>
  </si>
  <si>
    <t>1、林粮间作节水设施配套900亩，配套沉砂池、泵房及电力设施等，2、实施土地平整、林果提质增效900亩包含复合肥、尿素、修剪、嫁接等</t>
  </si>
  <si>
    <t>900亩</t>
  </si>
  <si>
    <t>叶城县2025年洛克乡养殖小区（二期）建设及设施设备配套项目</t>
  </si>
  <si>
    <t>养殖基地</t>
  </si>
  <si>
    <t>洛克乡江尕勒吐格曼（1）村</t>
  </si>
  <si>
    <t>项目总投资：550万元
项目建设内容：洛克乡建设4座标准化肉牛养殖棚圈，每座棚圈500㎡，配套饲草料库、青贮窖、堆粪场、防疫诊疗消毒基础设施。
项目建设地点：洛克乡江尕勒吐格曼（1）村</t>
  </si>
  <si>
    <t>叶城县2025年洛克乡温室大棚建设项目</t>
  </si>
  <si>
    <t>项目总投资：1875万元。
建设内容：新建温室大棚37500平方米，折合50*10米标准温室大棚75座，25万元/座，及附属配套建设。</t>
  </si>
  <si>
    <t>乡镇</t>
  </si>
  <si>
    <t>资金量</t>
  </si>
  <si>
    <t>占比</t>
  </si>
  <si>
    <t>公共厕所</t>
  </si>
  <si>
    <t>产业到户项目</t>
  </si>
  <si>
    <t>村庄规划编制（含修编）补助</t>
  </si>
  <si>
    <t>公共服务岗位</t>
  </si>
  <si>
    <t>农村危房改造等农房改造</t>
  </si>
  <si>
    <t>少数民族特色村寨建设项目</t>
  </si>
  <si>
    <t>“一站式”社区综合服务设施建设</t>
  </si>
  <si>
    <t>水产养殖业发展</t>
  </si>
  <si>
    <t>帮扶车间（特色手工基地）建设</t>
  </si>
  <si>
    <t>产业路、资源路、旅游路建设</t>
  </si>
  <si>
    <t>林草基地建设</t>
  </si>
  <si>
    <t>以工代训</t>
  </si>
  <si>
    <t>农村电网建设（通生产、生活用电、提高综合电压和供电可靠性）</t>
  </si>
  <si>
    <t>光伏电站建设</t>
  </si>
  <si>
    <t>创业培训</t>
  </si>
  <si>
    <t>数字乡村建设（信息通信基础设施建设、数字化、智能化建设等）</t>
  </si>
  <si>
    <t>农村清洁能源设施建设（燃气、户用光伏、风电、水电、农村生物质能源、北方地区清洁取暖等）</t>
  </si>
  <si>
    <t>乡村工匠培育培训</t>
  </si>
  <si>
    <t>农业农村基础设施中长期贷款贴息</t>
  </si>
  <si>
    <t>乡村工匠大师工作室</t>
  </si>
  <si>
    <t>品牌打造和展销平台</t>
  </si>
  <si>
    <t>乡村工匠传习所</t>
  </si>
  <si>
    <t>小型农田水利设施建设</t>
  </si>
  <si>
    <t>农村垃圾治理</t>
  </si>
  <si>
    <t>学校建设或改造（含幼儿园）</t>
  </si>
  <si>
    <t>村卫生室标准化建设</t>
  </si>
  <si>
    <t>人才培养</t>
  </si>
  <si>
    <t>农村养老设施建设（养老院、幸福院、日间照料中心等）</t>
  </si>
  <si>
    <t>公共照明设施</t>
  </si>
  <si>
    <t>开展县乡村公共服务一体化示范创建</t>
  </si>
  <si>
    <t>小额信贷风险补偿金</t>
  </si>
  <si>
    <t>其他（便民综合服务设施、文化活动广场、体育设施、村级客运站、农村公益性殡葬设施建设等）</t>
  </si>
  <si>
    <t>特色产业保险保费补助</t>
  </si>
  <si>
    <t>新型经营主体贷款贴息</t>
  </si>
  <si>
    <t>防贫保险（基金）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</si>
</sst>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 numFmtId="179" formatCode="yyyy&quot;年&quot;m&quot;月&quot;d&quot;日&quot;;@"/>
    <numFmt numFmtId="180" formatCode="0.0000_ "/>
  </numFmts>
  <fonts count="59">
    <font>
      <sz val="12"/>
      <color theme="1"/>
      <name val="等线"/>
      <charset val="134"/>
      <scheme val="minor"/>
    </font>
    <font>
      <b/>
      <sz val="12"/>
      <color theme="1"/>
      <name val="等线"/>
      <charset val="134"/>
      <scheme val="minor"/>
    </font>
    <font>
      <sz val="12"/>
      <color theme="1"/>
      <name val="方正仿宋_GBK"/>
      <charset val="134"/>
    </font>
    <font>
      <b/>
      <sz val="16"/>
      <name val="黑体"/>
      <charset val="134"/>
    </font>
    <font>
      <b/>
      <sz val="16"/>
      <name val="仿宋"/>
      <charset val="134"/>
    </font>
    <font>
      <sz val="16"/>
      <name val="仿宋"/>
      <charset val="134"/>
    </font>
    <font>
      <sz val="18"/>
      <name val="仿宋"/>
      <charset val="134"/>
    </font>
    <font>
      <sz val="11"/>
      <name val="方正小标宋_GBK"/>
      <charset val="134"/>
    </font>
    <font>
      <sz val="22"/>
      <name val="方正小标宋_GBK"/>
      <charset val="134"/>
    </font>
    <font>
      <b/>
      <sz val="16"/>
      <name val="宋体"/>
      <charset val="134"/>
    </font>
    <font>
      <b/>
      <sz val="22"/>
      <name val="仿宋"/>
      <charset val="134"/>
    </font>
    <font>
      <b/>
      <sz val="28"/>
      <name val="仿宋"/>
      <charset val="134"/>
    </font>
    <font>
      <sz val="28"/>
      <name val="仿宋"/>
      <charset val="134"/>
    </font>
    <font>
      <sz val="11"/>
      <name val="宋体"/>
      <charset val="134"/>
    </font>
    <font>
      <sz val="14"/>
      <name val="宋体"/>
      <charset val="134"/>
    </font>
    <font>
      <sz val="12"/>
      <name val="等线"/>
      <charset val="134"/>
      <scheme val="minor"/>
    </font>
    <font>
      <sz val="36"/>
      <name val="方正小标宋_GBK"/>
      <charset val="134"/>
    </font>
    <font>
      <sz val="22"/>
      <name val="仿宋"/>
      <charset val="134"/>
    </font>
    <font>
      <b/>
      <sz val="28"/>
      <name val="方正小标宋_GBK"/>
      <charset val="134"/>
    </font>
    <font>
      <sz val="28"/>
      <name val="方正小标宋_GBK"/>
      <charset val="134"/>
    </font>
    <font>
      <b/>
      <sz val="28"/>
      <name val="宋体"/>
      <charset val="134"/>
    </font>
    <font>
      <sz val="28"/>
      <name val="宋体"/>
      <charset val="134"/>
    </font>
    <font>
      <sz val="28"/>
      <name val="等线"/>
      <charset val="134"/>
      <scheme val="minor"/>
    </font>
    <font>
      <b/>
      <sz val="28"/>
      <name val="黑体"/>
      <charset val="134"/>
    </font>
    <font>
      <sz val="24"/>
      <name val="宋体"/>
      <charset val="134"/>
    </font>
    <font>
      <sz val="20"/>
      <name val="仿宋"/>
      <charset val="134"/>
    </font>
    <font>
      <sz val="28"/>
      <name val="方正仿宋_GBK"/>
      <charset val="134"/>
    </font>
    <font>
      <b/>
      <sz val="11"/>
      <name val="方正小标宋_GBK"/>
      <charset val="134"/>
    </font>
    <font>
      <sz val="26"/>
      <name val="方正小标宋_GBK"/>
      <charset val="134"/>
    </font>
    <font>
      <b/>
      <sz val="26"/>
      <name val="宋体"/>
      <charset val="134"/>
    </font>
    <font>
      <b/>
      <sz val="36"/>
      <name val="方正小标宋_GBK"/>
      <charset val="134"/>
    </font>
    <font>
      <b/>
      <sz val="26"/>
      <name val="黑体"/>
      <charset val="134"/>
    </font>
    <font>
      <sz val="28"/>
      <color rgb="FFFF0000"/>
      <name val="仿宋"/>
      <charset val="134"/>
    </font>
    <font>
      <b/>
      <sz val="26"/>
      <name val="仿宋"/>
      <charset val="134"/>
    </font>
    <font>
      <b/>
      <sz val="20"/>
      <name val="仿宋"/>
      <charset val="134"/>
    </font>
    <font>
      <sz val="20"/>
      <name val="方正仿宋_GBK"/>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20"/>
      <name val="宋体"/>
      <charset val="134"/>
    </font>
    <font>
      <sz val="16"/>
      <name val="宋体"/>
      <charset val="134"/>
    </font>
    <font>
      <b/>
      <sz val="18"/>
      <color indexed="10"/>
      <name val="仿宋"/>
      <charset val="134"/>
    </font>
  </fonts>
  <fills count="3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6" fillId="0" borderId="0" applyFont="0" applyFill="0" applyBorder="0" applyAlignment="0" applyProtection="0">
      <alignment vertical="center"/>
    </xf>
    <xf numFmtId="44" fontId="36" fillId="0" borderId="0" applyFont="0" applyFill="0" applyBorder="0" applyAlignment="0" applyProtection="0">
      <alignment vertical="center"/>
    </xf>
    <xf numFmtId="9" fontId="36" fillId="0" borderId="0" applyFont="0" applyFill="0" applyBorder="0" applyAlignment="0" applyProtection="0">
      <alignment vertical="center"/>
    </xf>
    <xf numFmtId="41" fontId="36" fillId="0" borderId="0" applyFont="0" applyFill="0" applyBorder="0" applyAlignment="0" applyProtection="0">
      <alignment vertical="center"/>
    </xf>
    <xf numFmtId="42" fontId="36"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6" borderId="8"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9" applyNumberFormat="0" applyFill="0" applyAlignment="0" applyProtection="0">
      <alignment vertical="center"/>
    </xf>
    <xf numFmtId="0" fontId="43" fillId="0" borderId="9" applyNumberFormat="0" applyFill="0" applyAlignment="0" applyProtection="0">
      <alignment vertical="center"/>
    </xf>
    <xf numFmtId="0" fontId="44" fillId="0" borderId="10" applyNumberFormat="0" applyFill="0" applyAlignment="0" applyProtection="0">
      <alignment vertical="center"/>
    </xf>
    <xf numFmtId="0" fontId="44" fillId="0" borderId="0" applyNumberFormat="0" applyFill="0" applyBorder="0" applyAlignment="0" applyProtection="0">
      <alignment vertical="center"/>
    </xf>
    <xf numFmtId="0" fontId="45" fillId="7" borderId="11" applyNumberFormat="0" applyAlignment="0" applyProtection="0">
      <alignment vertical="center"/>
    </xf>
    <xf numFmtId="0" fontId="46" fillId="8" borderId="12" applyNumberFormat="0" applyAlignment="0" applyProtection="0">
      <alignment vertical="center"/>
    </xf>
    <xf numFmtId="0" fontId="47" fillId="8" borderId="11" applyNumberFormat="0" applyAlignment="0" applyProtection="0">
      <alignment vertical="center"/>
    </xf>
    <xf numFmtId="0" fontId="48" fillId="9" borderId="13" applyNumberFormat="0" applyAlignment="0" applyProtection="0">
      <alignment vertical="center"/>
    </xf>
    <xf numFmtId="0" fontId="49" fillId="0" borderId="14" applyNumberFormat="0" applyFill="0" applyAlignment="0" applyProtection="0">
      <alignment vertical="center"/>
    </xf>
    <xf numFmtId="0" fontId="50" fillId="0" borderId="15" applyNumberFormat="0" applyFill="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4"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5" fillId="34" borderId="0" applyNumberFormat="0" applyBorder="0" applyAlignment="0" applyProtection="0">
      <alignment vertical="center"/>
    </xf>
    <xf numFmtId="0" fontId="55" fillId="35" borderId="0" applyNumberFormat="0" applyBorder="0" applyAlignment="0" applyProtection="0">
      <alignment vertical="center"/>
    </xf>
    <xf numFmtId="0" fontId="54" fillId="36" borderId="0" applyNumberFormat="0" applyBorder="0" applyAlignment="0" applyProtection="0">
      <alignment vertical="center"/>
    </xf>
  </cellStyleXfs>
  <cellXfs count="250">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xf>
    <xf numFmtId="10" fontId="2" fillId="0" borderId="1" xfId="3" applyNumberFormat="1" applyFont="1" applyBorder="1" applyAlignment="1">
      <alignment horizontal="center" vertical="center"/>
    </xf>
    <xf numFmtId="0" fontId="2" fillId="4" borderId="1"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176" fontId="3" fillId="0" borderId="1"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7" fillId="0" borderId="0" xfId="0" applyFont="1" applyFill="1" applyBorder="1">
      <alignment vertical="center"/>
    </xf>
    <xf numFmtId="0" fontId="8" fillId="0" borderId="0" xfId="0" applyFont="1" applyFill="1" applyBorder="1">
      <alignment vertical="center"/>
    </xf>
    <xf numFmtId="0" fontId="9" fillId="0" borderId="0" xfId="0" applyFont="1" applyFill="1" applyBorder="1">
      <alignment vertical="center"/>
    </xf>
    <xf numFmtId="0" fontId="10" fillId="0" borderId="0" xfId="0" applyFont="1" applyFill="1" applyBorder="1" applyAlignment="1">
      <alignment vertical="center" wrapText="1"/>
    </xf>
    <xf numFmtId="0" fontId="11" fillId="0" borderId="0" xfId="0" applyFont="1" applyFill="1" applyAlignment="1">
      <alignment horizontal="center" vertical="center"/>
    </xf>
    <xf numFmtId="0" fontId="12" fillId="0" borderId="0" xfId="0" applyFont="1" applyFill="1" applyBorder="1" applyAlignment="1">
      <alignment horizontal="center" vertical="center" wrapText="1"/>
    </xf>
    <xf numFmtId="0" fontId="12" fillId="0" borderId="0" xfId="0" applyFont="1" applyFill="1" applyAlignment="1">
      <alignment horizontal="center" vertical="center" wrapText="1"/>
    </xf>
    <xf numFmtId="0" fontId="13" fillId="0" borderId="0" xfId="0" applyFont="1" applyFill="1" applyAlignment="1">
      <alignment horizontal="center"/>
    </xf>
    <xf numFmtId="0" fontId="13" fillId="0" borderId="0" xfId="0" applyFont="1" applyFill="1" applyAlignment="1">
      <alignment horizontal="center" wrapText="1"/>
    </xf>
    <xf numFmtId="0" fontId="13" fillId="0" borderId="0" xfId="0" applyFont="1" applyFill="1" applyAlignment="1">
      <alignment horizontal="left" wrapText="1"/>
    </xf>
    <xf numFmtId="176" fontId="13" fillId="0" borderId="0" xfId="0" applyNumberFormat="1" applyFont="1" applyFill="1" applyAlignment="1">
      <alignment horizontal="center" wrapText="1"/>
    </xf>
    <xf numFmtId="0" fontId="14" fillId="0" borderId="0" xfId="0" applyFont="1" applyFill="1" applyAlignment="1">
      <alignment horizontal="center" wrapText="1"/>
    </xf>
    <xf numFmtId="0" fontId="14" fillId="0" borderId="0" xfId="0" applyFont="1" applyFill="1" applyAlignment="1">
      <alignment horizontal="center" vertical="center" wrapText="1"/>
    </xf>
    <xf numFmtId="0" fontId="15" fillId="0" borderId="0" xfId="0" applyFont="1" applyFill="1">
      <alignment vertical="center"/>
    </xf>
    <xf numFmtId="0" fontId="15" fillId="0" borderId="0" xfId="0" applyFont="1" applyFill="1" applyBorder="1">
      <alignment vertical="center"/>
    </xf>
    <xf numFmtId="0" fontId="16" fillId="0" borderId="0" xfId="0" applyFont="1" applyFill="1" applyAlignment="1">
      <alignment horizontal="center" vertical="center"/>
    </xf>
    <xf numFmtId="0" fontId="16"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horizontal="left" vertical="center"/>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vertical="center" wrapText="1"/>
    </xf>
    <xf numFmtId="0" fontId="11"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12" fillId="2" borderId="1" xfId="0" applyFont="1" applyFill="1" applyBorder="1" applyAlignment="1" applyProtection="1">
      <alignment horizontal="center" vertical="center" wrapText="1"/>
    </xf>
    <xf numFmtId="176" fontId="16" fillId="0" borderId="0" xfId="0" applyNumberFormat="1" applyFont="1" applyFill="1" applyAlignment="1">
      <alignment horizontal="center" vertical="center"/>
    </xf>
    <xf numFmtId="176" fontId="16" fillId="0" borderId="0" xfId="0" applyNumberFormat="1" applyFont="1" applyFill="1" applyAlignment="1">
      <alignment vertical="center"/>
    </xf>
    <xf numFmtId="176" fontId="8" fillId="0" borderId="0" xfId="0" applyNumberFormat="1" applyFont="1" applyFill="1" applyAlignment="1">
      <alignment horizontal="center" vertical="center"/>
    </xf>
    <xf numFmtId="176" fontId="3" fillId="0" borderId="2" xfId="0" applyNumberFormat="1" applyFont="1" applyFill="1" applyBorder="1" applyAlignment="1" applyProtection="1">
      <alignment horizontal="center" vertical="center" wrapText="1"/>
    </xf>
    <xf numFmtId="176" fontId="3" fillId="0" borderId="3" xfId="0" applyNumberFormat="1" applyFont="1" applyFill="1" applyBorder="1" applyAlignment="1" applyProtection="1">
      <alignment horizontal="center" vertical="center" wrapText="1"/>
    </xf>
    <xf numFmtId="176" fontId="3" fillId="0" borderId="4" xfId="0" applyNumberFormat="1" applyFont="1" applyFill="1" applyBorder="1" applyAlignment="1" applyProtection="1">
      <alignment horizontal="center" vertical="center" wrapText="1"/>
    </xf>
    <xf numFmtId="176" fontId="3" fillId="0" borderId="5" xfId="0" applyNumberFormat="1" applyFont="1" applyFill="1" applyBorder="1" applyAlignment="1" applyProtection="1">
      <alignment horizontal="center" vertical="center" wrapText="1"/>
    </xf>
    <xf numFmtId="176" fontId="10" fillId="0" borderId="1" xfId="0" applyNumberFormat="1" applyFont="1" applyFill="1" applyBorder="1" applyAlignment="1" applyProtection="1">
      <alignment horizontal="center" vertical="center" wrapText="1"/>
    </xf>
    <xf numFmtId="10" fontId="11" fillId="0" borderId="1" xfId="3" applyNumberFormat="1" applyFont="1" applyFill="1" applyBorder="1" applyAlignment="1" applyProtection="1">
      <alignment horizontal="center" vertical="center" wrapText="1"/>
    </xf>
    <xf numFmtId="176" fontId="11" fillId="0" borderId="1" xfId="0" applyNumberFormat="1" applyFont="1" applyFill="1" applyBorder="1" applyAlignment="1" applyProtection="1">
      <alignment horizontal="center" vertical="center" wrapText="1"/>
    </xf>
    <xf numFmtId="176" fontId="12" fillId="0" borderId="1" xfId="0" applyNumberFormat="1"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7" fillId="0" borderId="0" xfId="0" applyFont="1" applyFill="1">
      <alignment vertical="center"/>
    </xf>
    <xf numFmtId="0" fontId="8" fillId="0" borderId="0" xfId="0" applyFont="1" applyFill="1">
      <alignment vertical="center"/>
    </xf>
    <xf numFmtId="0" fontId="9" fillId="0" borderId="0" xfId="0" applyFont="1" applyFill="1">
      <alignment vertical="center"/>
    </xf>
    <xf numFmtId="0" fontId="17" fillId="0" borderId="1" xfId="0" applyFont="1" applyFill="1" applyBorder="1" applyAlignment="1">
      <alignment horizontal="center" vertical="center" wrapText="1"/>
    </xf>
    <xf numFmtId="0" fontId="10" fillId="0" borderId="0" xfId="0" applyFont="1" applyFill="1" applyAlignment="1">
      <alignment vertical="center" wrapText="1"/>
    </xf>
    <xf numFmtId="0" fontId="11" fillId="0" borderId="1" xfId="0" applyFont="1" applyFill="1" applyBorder="1" applyAlignment="1">
      <alignment horizontal="center" vertical="center" wrapText="1"/>
    </xf>
    <xf numFmtId="0" fontId="18" fillId="0" borderId="0" xfId="0" applyFont="1" applyFill="1" applyBorder="1">
      <alignment vertical="center"/>
    </xf>
    <xf numFmtId="0" fontId="19" fillId="0" borderId="0" xfId="0" applyFont="1" applyFill="1" applyBorder="1">
      <alignment vertical="center"/>
    </xf>
    <xf numFmtId="0" fontId="20" fillId="0" borderId="0" xfId="0" applyFont="1" applyFill="1" applyBorder="1">
      <alignment vertical="center"/>
    </xf>
    <xf numFmtId="0" fontId="11" fillId="0" borderId="0" xfId="0" applyFont="1" applyFill="1" applyBorder="1" applyAlignment="1">
      <alignment vertical="center" wrapText="1"/>
    </xf>
    <xf numFmtId="0" fontId="12" fillId="0" borderId="0" xfId="0" applyFont="1" applyFill="1" applyBorder="1" applyAlignment="1" applyProtection="1">
      <alignment horizontal="center" vertical="center" wrapText="1"/>
    </xf>
    <xf numFmtId="0" fontId="12" fillId="0" borderId="0" xfId="0" applyFont="1" applyFill="1" applyAlignment="1">
      <alignment horizontal="center" vertical="center"/>
    </xf>
    <xf numFmtId="0" fontId="21" fillId="0" borderId="0" xfId="0" applyFont="1" applyFill="1" applyAlignment="1">
      <alignment horizontal="center"/>
    </xf>
    <xf numFmtId="0" fontId="21" fillId="0" borderId="0" xfId="0" applyFont="1" applyFill="1" applyAlignment="1">
      <alignment horizontal="center" wrapText="1"/>
    </xf>
    <xf numFmtId="0" fontId="21" fillId="0" borderId="0" xfId="0" applyFont="1" applyFill="1" applyAlignment="1">
      <alignment horizontal="left" wrapText="1"/>
    </xf>
    <xf numFmtId="176" fontId="21" fillId="0" borderId="0" xfId="0" applyNumberFormat="1" applyFont="1" applyFill="1" applyAlignment="1">
      <alignment horizontal="left" wrapText="1"/>
    </xf>
    <xf numFmtId="176" fontId="21" fillId="0" borderId="0" xfId="0" applyNumberFormat="1" applyFont="1" applyFill="1" applyAlignment="1">
      <alignment horizontal="center" wrapText="1"/>
    </xf>
    <xf numFmtId="0" fontId="21" fillId="0" borderId="0" xfId="0" applyFont="1" applyFill="1" applyAlignment="1">
      <alignment horizontal="center" vertical="center" wrapText="1"/>
    </xf>
    <xf numFmtId="0" fontId="22" fillId="0" borderId="0" xfId="0" applyFont="1" applyFill="1" applyBorder="1">
      <alignment vertical="center"/>
    </xf>
    <xf numFmtId="0" fontId="18" fillId="0" borderId="0" xfId="0" applyFont="1" applyFill="1" applyAlignment="1">
      <alignment horizontal="center" vertical="center"/>
    </xf>
    <xf numFmtId="0" fontId="18" fillId="0" borderId="0" xfId="0" applyFont="1" applyFill="1" applyAlignment="1">
      <alignment vertical="center"/>
    </xf>
    <xf numFmtId="0" fontId="19" fillId="0" borderId="0" xfId="0" applyFont="1" applyFill="1" applyAlignment="1">
      <alignment horizontal="center" vertical="center"/>
    </xf>
    <xf numFmtId="0" fontId="19" fillId="0" borderId="0" xfId="0" applyFont="1" applyFill="1" applyAlignment="1">
      <alignment horizontal="center" vertical="center" wrapText="1"/>
    </xf>
    <xf numFmtId="0" fontId="19" fillId="0" borderId="0" xfId="0" applyFont="1" applyFill="1" applyAlignment="1">
      <alignment horizontal="left" vertical="center"/>
    </xf>
    <xf numFmtId="0" fontId="23" fillId="0" borderId="1" xfId="0" applyFont="1" applyFill="1" applyBorder="1" applyAlignment="1" applyProtection="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4" xfId="0" applyFont="1" applyFill="1" applyBorder="1" applyAlignment="1" applyProtection="1">
      <alignment horizontal="center" vertical="center" wrapText="1"/>
    </xf>
    <xf numFmtId="176" fontId="19" fillId="0" borderId="0" xfId="0" applyNumberFormat="1" applyFont="1" applyFill="1" applyAlignment="1">
      <alignment horizontal="center" vertical="center"/>
    </xf>
    <xf numFmtId="176" fontId="23" fillId="0" borderId="2" xfId="0" applyNumberFormat="1" applyFont="1" applyFill="1" applyBorder="1" applyAlignment="1" applyProtection="1">
      <alignment horizontal="center" vertical="center" wrapText="1"/>
    </xf>
    <xf numFmtId="176" fontId="23" fillId="0" borderId="1" xfId="0" applyNumberFormat="1" applyFont="1" applyFill="1" applyBorder="1" applyAlignment="1" applyProtection="1">
      <alignment horizontal="center" vertical="center" wrapText="1"/>
    </xf>
    <xf numFmtId="176" fontId="23" fillId="0" borderId="6" xfId="0" applyNumberFormat="1" applyFont="1" applyFill="1" applyBorder="1" applyAlignment="1" applyProtection="1">
      <alignment horizontal="center" vertical="center" wrapText="1"/>
    </xf>
    <xf numFmtId="176" fontId="23" fillId="0" borderId="3" xfId="0" applyNumberFormat="1" applyFont="1" applyFill="1" applyBorder="1" applyAlignment="1" applyProtection="1">
      <alignment horizontal="center" vertical="center" wrapText="1"/>
    </xf>
    <xf numFmtId="176" fontId="23" fillId="0" borderId="4" xfId="0" applyNumberFormat="1" applyFont="1" applyFill="1" applyBorder="1" applyAlignment="1" applyProtection="1">
      <alignment horizontal="center" vertical="center" wrapText="1"/>
    </xf>
    <xf numFmtId="176" fontId="23" fillId="0" borderId="5"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176" fontId="12" fillId="0" borderId="1" xfId="0" applyNumberFormat="1" applyFont="1" applyFill="1" applyBorder="1" applyAlignment="1" applyProtection="1">
      <alignment horizontal="center" vertical="center"/>
    </xf>
    <xf numFmtId="176"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xf>
    <xf numFmtId="0" fontId="12" fillId="0" borderId="4" xfId="0" applyFont="1" applyFill="1" applyBorder="1" applyAlignment="1">
      <alignment horizontal="center" vertical="center" wrapText="1"/>
    </xf>
    <xf numFmtId="176" fontId="12" fillId="0" borderId="4" xfId="0" applyNumberFormat="1" applyFont="1" applyFill="1" applyBorder="1" applyAlignment="1">
      <alignment horizontal="center" vertical="center"/>
    </xf>
    <xf numFmtId="0" fontId="23" fillId="0" borderId="2" xfId="0" applyFont="1" applyFill="1" applyBorder="1" applyAlignment="1" applyProtection="1">
      <alignment horizontal="center" vertical="center" wrapText="1"/>
    </xf>
    <xf numFmtId="0" fontId="23" fillId="0" borderId="5" xfId="0" applyFont="1" applyFill="1" applyBorder="1" applyAlignment="1" applyProtection="1">
      <alignment horizontal="center" vertical="center" wrapText="1"/>
    </xf>
    <xf numFmtId="177"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177" fontId="12" fillId="0" borderId="4" xfId="0" applyNumberFormat="1" applyFont="1" applyFill="1" applyBorder="1" applyAlignment="1">
      <alignment horizontal="center" vertical="center"/>
    </xf>
    <xf numFmtId="0" fontId="23"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12" fillId="0" borderId="2" xfId="0" applyFont="1" applyFill="1" applyBorder="1" applyAlignment="1" applyProtection="1">
      <alignment horizontal="center" vertical="center" wrapText="1"/>
    </xf>
    <xf numFmtId="0" fontId="26" fillId="0" borderId="1" xfId="0" applyFont="1" applyFill="1" applyBorder="1" applyAlignment="1">
      <alignment horizontal="center" vertical="center"/>
    </xf>
    <xf numFmtId="0" fontId="12" fillId="0" borderId="1" xfId="0" applyNumberFormat="1" applyFont="1" applyFill="1" applyBorder="1" applyAlignment="1" applyProtection="1">
      <alignment horizontal="center" vertical="center" wrapText="1"/>
    </xf>
    <xf numFmtId="57" fontId="12" fillId="0" borderId="1" xfId="0" applyNumberFormat="1" applyFont="1" applyFill="1" applyBorder="1" applyAlignment="1">
      <alignment horizontal="center" vertical="center" wrapText="1"/>
    </xf>
    <xf numFmtId="58" fontId="12" fillId="0" borderId="1" xfId="0" applyNumberFormat="1" applyFont="1" applyFill="1" applyBorder="1" applyAlignment="1">
      <alignment horizontal="center" vertical="center" wrapText="1"/>
    </xf>
    <xf numFmtId="0" fontId="27" fillId="0" borderId="0" xfId="0" applyFont="1" applyFill="1" applyBorder="1">
      <alignment vertical="center"/>
    </xf>
    <xf numFmtId="0" fontId="28" fillId="0" borderId="0" xfId="0" applyFont="1" applyFill="1" applyBorder="1">
      <alignment vertical="center"/>
    </xf>
    <xf numFmtId="0" fontId="29" fillId="0" borderId="0" xfId="0" applyFont="1" applyFill="1" applyBorder="1">
      <alignment vertical="center"/>
    </xf>
    <xf numFmtId="0" fontId="10" fillId="0" borderId="0" xfId="0" applyFont="1" applyFill="1" applyAlignment="1">
      <alignment horizontal="center" vertical="center"/>
    </xf>
    <xf numFmtId="0" fontId="12" fillId="2" borderId="0" xfId="0" applyFont="1" applyFill="1" applyAlignment="1">
      <alignment horizontal="center" vertical="center" wrapText="1"/>
    </xf>
    <xf numFmtId="176" fontId="13" fillId="0" borderId="0" xfId="0" applyNumberFormat="1" applyFont="1" applyFill="1" applyAlignment="1">
      <alignment horizontal="left" wrapText="1"/>
    </xf>
    <xf numFmtId="0" fontId="30" fillId="0" borderId="0" xfId="0" applyFont="1" applyFill="1" applyAlignment="1">
      <alignment horizontal="center" vertical="center"/>
    </xf>
    <xf numFmtId="0" fontId="30" fillId="0" borderId="0" xfId="0" applyFont="1" applyFill="1" applyAlignment="1">
      <alignment vertical="center"/>
    </xf>
    <xf numFmtId="0" fontId="28" fillId="0" borderId="0" xfId="0" applyFont="1" applyFill="1" applyAlignment="1">
      <alignment horizontal="center" vertical="center"/>
    </xf>
    <xf numFmtId="0" fontId="28" fillId="0" borderId="0" xfId="0" applyFont="1" applyFill="1" applyAlignment="1">
      <alignment horizontal="center" vertical="center" wrapText="1"/>
    </xf>
    <xf numFmtId="0" fontId="28" fillId="0" borderId="0" xfId="0" applyFont="1" applyFill="1" applyAlignment="1">
      <alignment horizontal="left" vertical="center"/>
    </xf>
    <xf numFmtId="0" fontId="31" fillId="0" borderId="1" xfId="0"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wrapText="1"/>
    </xf>
    <xf numFmtId="177" fontId="10" fillId="5" borderId="1" xfId="0" applyNumberFormat="1"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5" borderId="1" xfId="0" applyFont="1" applyFill="1" applyBorder="1" applyAlignment="1" applyProtection="1">
      <alignment vertical="center" wrapText="1"/>
    </xf>
    <xf numFmtId="0" fontId="10" fillId="5" borderId="3" xfId="0" applyFont="1" applyFill="1" applyBorder="1" applyAlignment="1" applyProtection="1">
      <alignment horizontal="left" vertical="center" wrapText="1"/>
    </xf>
    <xf numFmtId="0" fontId="10" fillId="5" borderId="7" xfId="0" applyFont="1" applyFill="1" applyBorder="1" applyAlignment="1" applyProtection="1">
      <alignment horizontal="left" vertical="center" wrapText="1"/>
    </xf>
    <xf numFmtId="0" fontId="10" fillId="5" borderId="4" xfId="0" applyFont="1" applyFill="1" applyBorder="1" applyAlignment="1" applyProtection="1">
      <alignment horizontal="left" vertical="center" wrapText="1"/>
    </xf>
    <xf numFmtId="0" fontId="12" fillId="3" borderId="1" xfId="0" applyFont="1" applyFill="1" applyBorder="1" applyAlignment="1" applyProtection="1">
      <alignment horizontal="left" vertical="center" wrapText="1"/>
    </xf>
    <xf numFmtId="0" fontId="12" fillId="0" borderId="1" xfId="0" applyFont="1" applyFill="1" applyBorder="1" applyAlignment="1">
      <alignment horizontal="left" vertical="center" wrapText="1"/>
    </xf>
    <xf numFmtId="0" fontId="11" fillId="5" borderId="1" xfId="0" applyFont="1" applyFill="1" applyBorder="1" applyAlignment="1" applyProtection="1">
      <alignment horizontal="left" vertical="center" wrapText="1"/>
    </xf>
    <xf numFmtId="0" fontId="11" fillId="5" borderId="1" xfId="0" applyFont="1" applyFill="1" applyBorder="1" applyAlignment="1" applyProtection="1">
      <alignment vertical="center" wrapText="1"/>
    </xf>
    <xf numFmtId="0" fontId="11" fillId="5" borderId="1"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32" fillId="0" borderId="1" xfId="0" applyFont="1" applyFill="1" applyBorder="1" applyAlignment="1" applyProtection="1">
      <alignment horizontal="center" vertical="center" wrapText="1"/>
    </xf>
    <xf numFmtId="0" fontId="33" fillId="5"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xf>
    <xf numFmtId="176" fontId="30" fillId="0" borderId="0" xfId="0" applyNumberFormat="1" applyFont="1" applyFill="1" applyAlignment="1">
      <alignment horizontal="center" vertical="center"/>
    </xf>
    <xf numFmtId="176" fontId="30" fillId="0" borderId="0" xfId="0" applyNumberFormat="1" applyFont="1" applyFill="1" applyAlignment="1">
      <alignment vertical="center"/>
    </xf>
    <xf numFmtId="176" fontId="28" fillId="0" borderId="0" xfId="0" applyNumberFormat="1" applyFont="1" applyFill="1" applyAlignment="1">
      <alignment horizontal="center" vertical="center"/>
    </xf>
    <xf numFmtId="176" fontId="31" fillId="0" borderId="2" xfId="0" applyNumberFormat="1" applyFont="1" applyFill="1" applyBorder="1" applyAlignment="1" applyProtection="1">
      <alignment horizontal="center" vertical="center" wrapText="1"/>
    </xf>
    <xf numFmtId="176" fontId="31" fillId="0" borderId="1" xfId="0" applyNumberFormat="1" applyFont="1" applyFill="1" applyBorder="1" applyAlignment="1" applyProtection="1">
      <alignment horizontal="center" vertical="center" wrapText="1"/>
    </xf>
    <xf numFmtId="176" fontId="31" fillId="0" borderId="6" xfId="0" applyNumberFormat="1" applyFont="1" applyFill="1" applyBorder="1" applyAlignment="1" applyProtection="1">
      <alignment horizontal="center" vertical="center" wrapText="1"/>
    </xf>
    <xf numFmtId="176" fontId="31" fillId="0" borderId="3" xfId="0" applyNumberFormat="1" applyFont="1" applyFill="1" applyBorder="1" applyAlignment="1" applyProtection="1">
      <alignment horizontal="center" vertical="center" wrapText="1"/>
    </xf>
    <xf numFmtId="176" fontId="31" fillId="0" borderId="4" xfId="0" applyNumberFormat="1" applyFont="1" applyFill="1" applyBorder="1" applyAlignment="1" applyProtection="1">
      <alignment horizontal="center" vertical="center" wrapText="1"/>
    </xf>
    <xf numFmtId="176" fontId="31" fillId="0" borderId="5" xfId="0" applyNumberFormat="1" applyFont="1" applyFill="1" applyBorder="1" applyAlignment="1" applyProtection="1">
      <alignment horizontal="center" vertical="center" wrapText="1"/>
    </xf>
    <xf numFmtId="176" fontId="10" fillId="5" borderId="1" xfId="0" applyNumberFormat="1" applyFont="1" applyFill="1" applyBorder="1" applyAlignment="1" applyProtection="1">
      <alignment horizontal="center" vertical="center" wrapText="1"/>
    </xf>
    <xf numFmtId="10" fontId="10" fillId="5" borderId="1" xfId="3" applyNumberFormat="1" applyFont="1" applyFill="1" applyBorder="1" applyAlignment="1" applyProtection="1">
      <alignment horizontal="center" vertical="center" wrapText="1"/>
    </xf>
    <xf numFmtId="10" fontId="11" fillId="5" borderId="1" xfId="3" applyNumberFormat="1" applyFont="1" applyFill="1" applyBorder="1" applyAlignment="1" applyProtection="1">
      <alignment horizontal="center" vertical="center" wrapText="1"/>
    </xf>
    <xf numFmtId="176" fontId="11" fillId="5" borderId="1" xfId="0" applyNumberFormat="1"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5" xfId="0" applyFont="1" applyFill="1" applyBorder="1" applyAlignment="1" applyProtection="1">
      <alignment horizontal="center" vertical="center" wrapText="1"/>
    </xf>
    <xf numFmtId="0" fontId="27" fillId="0" borderId="0" xfId="0" applyFont="1" applyFill="1">
      <alignment vertical="center"/>
    </xf>
    <xf numFmtId="0" fontId="28" fillId="0" borderId="0" xfId="0" applyFont="1" applyFill="1">
      <alignment vertical="center"/>
    </xf>
    <xf numFmtId="0" fontId="29" fillId="0" borderId="0" xfId="0" applyFont="1" applyFill="1">
      <alignment vertical="center"/>
    </xf>
    <xf numFmtId="0" fontId="17"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180" fontId="12" fillId="0" borderId="0" xfId="0" applyNumberFormat="1" applyFont="1" applyFill="1" applyAlignment="1">
      <alignment horizontal="center" vertical="center" wrapText="1"/>
    </xf>
    <xf numFmtId="0" fontId="11" fillId="5" borderId="1" xfId="0" applyFont="1" applyFill="1" applyBorder="1" applyAlignment="1">
      <alignment horizontal="center" vertical="center" wrapText="1"/>
    </xf>
    <xf numFmtId="0" fontId="12" fillId="0" borderId="7" xfId="0" applyFont="1" applyFill="1" applyBorder="1" applyAlignment="1" applyProtection="1">
      <alignment horizontal="center"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1" fillId="5" borderId="3" xfId="0" applyFont="1" applyFill="1" applyBorder="1" applyAlignment="1" applyProtection="1">
      <alignment horizontal="left" vertical="center" wrapText="1"/>
    </xf>
    <xf numFmtId="0" fontId="11" fillId="5" borderId="7" xfId="0" applyFont="1" applyFill="1" applyBorder="1" applyAlignment="1" applyProtection="1">
      <alignment horizontal="left" vertical="center" wrapText="1"/>
    </xf>
    <xf numFmtId="0" fontId="11" fillId="5" borderId="4"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wrapText="1"/>
    </xf>
    <xf numFmtId="0" fontId="11" fillId="5" borderId="4" xfId="0" applyFont="1" applyFill="1" applyBorder="1" applyAlignment="1" applyProtection="1">
      <alignment horizontal="center" vertical="center" wrapText="1"/>
    </xf>
    <xf numFmtId="176" fontId="10" fillId="2" borderId="1" xfId="0" applyNumberFormat="1" applyFont="1" applyFill="1" applyBorder="1" applyAlignment="1" applyProtection="1">
      <alignment horizontal="center" vertical="center" wrapText="1"/>
    </xf>
    <xf numFmtId="176" fontId="12" fillId="2" borderId="1" xfId="0" applyNumberFormat="1" applyFont="1" applyFill="1" applyBorder="1" applyAlignment="1">
      <alignment horizontal="center" vertical="center" wrapText="1"/>
    </xf>
    <xf numFmtId="177" fontId="10" fillId="0" borderId="1" xfId="3" applyNumberFormat="1" applyFont="1" applyFill="1" applyBorder="1" applyAlignment="1" applyProtection="1">
      <alignment horizontal="center" vertical="center" wrapText="1"/>
    </xf>
    <xf numFmtId="0" fontId="10" fillId="0" borderId="1" xfId="3" applyNumberFormat="1" applyFont="1" applyFill="1" applyBorder="1" applyAlignment="1" applyProtection="1">
      <alignment horizontal="center" vertical="center" wrapText="1"/>
    </xf>
    <xf numFmtId="0" fontId="12" fillId="4" borderId="0" xfId="0" applyFont="1" applyFill="1" applyAlignment="1">
      <alignment horizontal="center" vertical="center" wrapText="1"/>
    </xf>
    <xf numFmtId="0" fontId="10" fillId="0" borderId="3"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vertical="center" wrapText="1"/>
    </xf>
    <xf numFmtId="0" fontId="10" fillId="0" borderId="3"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10" fillId="0" borderId="4" xfId="0" applyFont="1" applyFill="1" applyBorder="1" applyAlignment="1" applyProtection="1">
      <alignment horizontal="left" vertical="center" wrapText="1"/>
    </xf>
    <xf numFmtId="10" fontId="10" fillId="0" borderId="1" xfId="3"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1" fillId="0" borderId="3" xfId="0" applyFont="1" applyFill="1" applyBorder="1" applyAlignment="1" applyProtection="1">
      <alignment horizontal="left" vertical="center" wrapText="1"/>
    </xf>
    <xf numFmtId="0" fontId="11" fillId="0" borderId="7" xfId="0"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11"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34" fillId="0" borderId="0" xfId="0" applyFont="1" applyFill="1" applyBorder="1" applyAlignment="1">
      <alignment horizontal="center" vertical="center"/>
    </xf>
    <xf numFmtId="0" fontId="25" fillId="0" borderId="0" xfId="0" applyFont="1" applyFill="1" applyBorder="1" applyAlignment="1" applyProtection="1">
      <alignment horizontal="center" vertical="center" wrapText="1"/>
    </xf>
    <xf numFmtId="0" fontId="25" fillId="0" borderId="0" xfId="0" applyFont="1" applyFill="1" applyBorder="1" applyAlignment="1">
      <alignment horizontal="center" vertical="center"/>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0" fontId="4" fillId="0" borderId="3"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25" fillId="0" borderId="1" xfId="0" applyFont="1" applyFill="1" applyBorder="1" applyAlignment="1" applyProtection="1">
      <alignment horizontal="center" vertical="center" wrapText="1"/>
    </xf>
    <xf numFmtId="0" fontId="25" fillId="0" borderId="1" xfId="0" applyFont="1" applyFill="1" applyBorder="1" applyAlignment="1" applyProtection="1">
      <alignment horizontal="left" vertical="center" wrapText="1"/>
    </xf>
    <xf numFmtId="0" fontId="25" fillId="0" borderId="1" xfId="0" applyFont="1" applyFill="1" applyBorder="1" applyAlignment="1">
      <alignment horizontal="left" vertical="center" wrapText="1"/>
    </xf>
    <xf numFmtId="0" fontId="34" fillId="0" borderId="1" xfId="0" applyFont="1" applyFill="1" applyBorder="1" applyAlignment="1" applyProtection="1">
      <alignment horizontal="left" vertical="center" wrapText="1"/>
    </xf>
    <xf numFmtId="0" fontId="34" fillId="0" borderId="1" xfId="0" applyFont="1" applyFill="1" applyBorder="1" applyAlignment="1" applyProtection="1">
      <alignment vertical="center" wrapText="1"/>
    </xf>
    <xf numFmtId="0" fontId="34" fillId="0" borderId="1" xfId="0" applyFont="1" applyFill="1" applyBorder="1" applyAlignment="1" applyProtection="1">
      <alignment horizontal="center" vertical="center" wrapText="1"/>
    </xf>
    <xf numFmtId="10" fontId="4" fillId="0" borderId="1" xfId="3" applyNumberFormat="1" applyFont="1" applyFill="1" applyBorder="1" applyAlignment="1" applyProtection="1">
      <alignment horizontal="center" vertical="center" wrapText="1"/>
    </xf>
    <xf numFmtId="176" fontId="25" fillId="0" borderId="1" xfId="0" applyNumberFormat="1" applyFont="1" applyFill="1" applyBorder="1" applyAlignment="1" applyProtection="1">
      <alignment horizontal="center" vertical="center" wrapText="1"/>
    </xf>
    <xf numFmtId="176" fontId="25" fillId="0" borderId="1" xfId="0" applyNumberFormat="1" applyFont="1" applyFill="1" applyBorder="1" applyAlignment="1">
      <alignment horizontal="center" vertical="center" wrapText="1"/>
    </xf>
    <xf numFmtId="10" fontId="34" fillId="0" borderId="1" xfId="3" applyNumberFormat="1" applyFont="1" applyFill="1" applyBorder="1" applyAlignment="1" applyProtection="1">
      <alignment horizontal="center" vertical="center" wrapText="1"/>
    </xf>
    <xf numFmtId="176" fontId="34" fillId="0" borderId="1" xfId="0" applyNumberFormat="1"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35" fillId="0" borderId="1" xfId="0" applyFont="1" applyFill="1" applyBorder="1" applyAlignment="1">
      <alignment horizontal="center" vertical="center"/>
    </xf>
    <xf numFmtId="0" fontId="25" fillId="0" borderId="1" xfId="0" applyNumberFormat="1" applyFont="1" applyFill="1" applyBorder="1" applyAlignment="1" applyProtection="1">
      <alignment horizontal="center" vertical="center" wrapText="1"/>
    </xf>
    <xf numFmtId="0" fontId="25"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xf>
    <xf numFmtId="0" fontId="25" fillId="0" borderId="4" xfId="0" applyFont="1" applyFill="1" applyBorder="1" applyAlignment="1" applyProtection="1">
      <alignment horizontal="center" vertical="center" wrapText="1"/>
    </xf>
    <xf numFmtId="0" fontId="25" fillId="0" borderId="1" xfId="0" applyFont="1" applyFill="1" applyBorder="1" applyAlignment="1">
      <alignment vertical="center" wrapText="1"/>
    </xf>
    <xf numFmtId="176" fontId="25" fillId="0" borderId="1" xfId="0" applyNumberFormat="1" applyFont="1" applyFill="1" applyBorder="1" applyAlignment="1">
      <alignment horizontal="center" vertical="center"/>
    </xf>
    <xf numFmtId="0" fontId="25" fillId="0" borderId="1" xfId="0" applyFont="1" applyFill="1" applyBorder="1" applyAlignment="1" applyProtection="1">
      <alignment horizontal="center" vertical="center"/>
    </xf>
    <xf numFmtId="177" fontId="25" fillId="0" borderId="1" xfId="0" applyNumberFormat="1" applyFont="1" applyFill="1" applyBorder="1" applyAlignment="1">
      <alignment horizontal="center" vertical="center"/>
    </xf>
    <xf numFmtId="0" fontId="25" fillId="0" borderId="1" xfId="0" applyFont="1" applyFill="1" applyBorder="1" applyAlignment="1">
      <alignment horizontal="center" vertical="center"/>
    </xf>
    <xf numFmtId="0" fontId="34" fillId="0" borderId="3" xfId="0" applyFont="1" applyFill="1" applyBorder="1" applyAlignment="1" applyProtection="1">
      <alignment horizontal="left" vertical="center" wrapText="1"/>
    </xf>
    <xf numFmtId="0" fontId="34" fillId="0" borderId="7" xfId="0" applyFont="1" applyFill="1" applyBorder="1" applyAlignment="1" applyProtection="1">
      <alignment horizontal="left" vertical="center" wrapText="1"/>
    </xf>
    <xf numFmtId="0" fontId="34" fillId="0" borderId="4" xfId="0" applyFont="1" applyFill="1" applyBorder="1" applyAlignment="1" applyProtection="1">
      <alignment horizontal="left" vertical="center" wrapText="1"/>
    </xf>
    <xf numFmtId="0" fontId="34" fillId="0" borderId="3" xfId="0" applyFont="1" applyFill="1" applyBorder="1" applyAlignment="1" applyProtection="1">
      <alignment horizontal="center" vertical="center" wrapText="1"/>
    </xf>
    <xf numFmtId="0" fontId="34" fillId="0" borderId="4" xfId="0"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132</xdr:row>
      <xdr:rowOff>0</xdr:rowOff>
    </xdr:from>
    <xdr:to>
      <xdr:col>7</xdr:col>
      <xdr:colOff>9525</xdr:colOff>
      <xdr:row>132</xdr:row>
      <xdr:rowOff>10160</xdr:rowOff>
    </xdr:to>
    <xdr:pic>
      <xdr:nvPicPr>
        <xdr:cNvPr id="2" name="图片 3"/>
        <xdr:cNvPicPr>
          <a:picLocks noChangeAspect="1"/>
        </xdr:cNvPicPr>
      </xdr:nvPicPr>
      <xdr:blipFill>
        <a:blip r:embed="rId1"/>
        <a:stretch>
          <a:fillRect/>
        </a:stretch>
      </xdr:blipFill>
      <xdr:spPr>
        <a:xfrm>
          <a:off x="8517255" y="201428350"/>
          <a:ext cx="9525" cy="10160"/>
        </a:xfrm>
        <a:prstGeom prst="rect">
          <a:avLst/>
        </a:prstGeom>
        <a:noFill/>
        <a:ln w="9525">
          <a:noFill/>
        </a:ln>
      </xdr:spPr>
    </xdr:pic>
    <xdr:clientData/>
  </xdr:twoCellAnchor>
  <xdr:twoCellAnchor editAs="oneCell">
    <xdr:from>
      <xdr:col>7</xdr:col>
      <xdr:colOff>0</xdr:colOff>
      <xdr:row>80</xdr:row>
      <xdr:rowOff>0</xdr:rowOff>
    </xdr:from>
    <xdr:to>
      <xdr:col>7</xdr:col>
      <xdr:colOff>9525</xdr:colOff>
      <xdr:row>80</xdr:row>
      <xdr:rowOff>10160</xdr:rowOff>
    </xdr:to>
    <xdr:pic>
      <xdr:nvPicPr>
        <xdr:cNvPr id="3" name="图片 3"/>
        <xdr:cNvPicPr>
          <a:picLocks noChangeAspect="1"/>
        </xdr:cNvPicPr>
      </xdr:nvPicPr>
      <xdr:blipFill>
        <a:blip r:embed="rId1"/>
        <a:stretch>
          <a:fillRect/>
        </a:stretch>
      </xdr:blipFill>
      <xdr:spPr>
        <a:xfrm>
          <a:off x="8517255" y="128873250"/>
          <a:ext cx="9525" cy="10160"/>
        </a:xfrm>
        <a:prstGeom prst="rect">
          <a:avLst/>
        </a:prstGeom>
        <a:noFill/>
        <a:ln w="9525">
          <a:noFill/>
        </a:ln>
      </xdr:spPr>
    </xdr:pic>
    <xdr:clientData/>
  </xdr:twoCellAnchor>
  <xdr:twoCellAnchor editAs="oneCell">
    <xdr:from>
      <xdr:col>7</xdr:col>
      <xdr:colOff>0</xdr:colOff>
      <xdr:row>94</xdr:row>
      <xdr:rowOff>0</xdr:rowOff>
    </xdr:from>
    <xdr:to>
      <xdr:col>7</xdr:col>
      <xdr:colOff>9525</xdr:colOff>
      <xdr:row>94</xdr:row>
      <xdr:rowOff>10160</xdr:rowOff>
    </xdr:to>
    <xdr:pic>
      <xdr:nvPicPr>
        <xdr:cNvPr id="4" name="图片 3"/>
        <xdr:cNvPicPr>
          <a:picLocks noChangeAspect="1"/>
        </xdr:cNvPicPr>
      </xdr:nvPicPr>
      <xdr:blipFill>
        <a:blip r:embed="rId1"/>
        <a:stretch>
          <a:fillRect/>
        </a:stretch>
      </xdr:blipFill>
      <xdr:spPr>
        <a:xfrm>
          <a:off x="8517255" y="147478750"/>
          <a:ext cx="9525" cy="10160"/>
        </a:xfrm>
        <a:prstGeom prst="rect">
          <a:avLst/>
        </a:prstGeom>
        <a:noFill/>
        <a:ln w="9525">
          <a:noFill/>
        </a:ln>
      </xdr:spPr>
    </xdr:pic>
    <xdr:clientData/>
  </xdr:twoCellAnchor>
  <xdr:twoCellAnchor editAs="oneCell">
    <xdr:from>
      <xdr:col>7</xdr:col>
      <xdr:colOff>0</xdr:colOff>
      <xdr:row>71</xdr:row>
      <xdr:rowOff>0</xdr:rowOff>
    </xdr:from>
    <xdr:to>
      <xdr:col>7</xdr:col>
      <xdr:colOff>9525</xdr:colOff>
      <xdr:row>71</xdr:row>
      <xdr:rowOff>10160</xdr:rowOff>
    </xdr:to>
    <xdr:pic>
      <xdr:nvPicPr>
        <xdr:cNvPr id="6" name="图片 3"/>
        <xdr:cNvPicPr>
          <a:picLocks noChangeAspect="1"/>
        </xdr:cNvPicPr>
      </xdr:nvPicPr>
      <xdr:blipFill>
        <a:blip r:embed="rId1"/>
        <a:stretch>
          <a:fillRect/>
        </a:stretch>
      </xdr:blipFill>
      <xdr:spPr>
        <a:xfrm>
          <a:off x="8517255" y="116185950"/>
          <a:ext cx="9525" cy="10160"/>
        </a:xfrm>
        <a:prstGeom prst="rect">
          <a:avLst/>
        </a:prstGeom>
        <a:noFill/>
        <a:ln w="9525">
          <a:noFill/>
        </a:ln>
      </xdr:spPr>
    </xdr:pic>
    <xdr:clientData/>
  </xdr:twoCellAnchor>
  <xdr:twoCellAnchor editAs="oneCell">
    <xdr:from>
      <xdr:col>7</xdr:col>
      <xdr:colOff>0</xdr:colOff>
      <xdr:row>78</xdr:row>
      <xdr:rowOff>0</xdr:rowOff>
    </xdr:from>
    <xdr:to>
      <xdr:col>7</xdr:col>
      <xdr:colOff>9525</xdr:colOff>
      <xdr:row>78</xdr:row>
      <xdr:rowOff>10160</xdr:rowOff>
    </xdr:to>
    <xdr:pic>
      <xdr:nvPicPr>
        <xdr:cNvPr id="7" name="图片 3"/>
        <xdr:cNvPicPr>
          <a:picLocks noChangeAspect="1"/>
        </xdr:cNvPicPr>
      </xdr:nvPicPr>
      <xdr:blipFill>
        <a:blip r:embed="rId1"/>
        <a:stretch>
          <a:fillRect/>
        </a:stretch>
      </xdr:blipFill>
      <xdr:spPr>
        <a:xfrm>
          <a:off x="8517255" y="126307850"/>
          <a:ext cx="9525" cy="10160"/>
        </a:xfrm>
        <a:prstGeom prst="rect">
          <a:avLst/>
        </a:prstGeom>
        <a:noFill/>
        <a:ln w="9525">
          <a:noFill/>
        </a:ln>
      </xdr:spPr>
    </xdr:pic>
    <xdr:clientData/>
  </xdr:twoCellAnchor>
  <xdr:twoCellAnchor editAs="oneCell">
    <xdr:from>
      <xdr:col>7</xdr:col>
      <xdr:colOff>0</xdr:colOff>
      <xdr:row>67</xdr:row>
      <xdr:rowOff>0</xdr:rowOff>
    </xdr:from>
    <xdr:to>
      <xdr:col>7</xdr:col>
      <xdr:colOff>9525</xdr:colOff>
      <xdr:row>67</xdr:row>
      <xdr:rowOff>10160</xdr:rowOff>
    </xdr:to>
    <xdr:pic>
      <xdr:nvPicPr>
        <xdr:cNvPr id="8" name="图片 3"/>
        <xdr:cNvPicPr>
          <a:picLocks noChangeAspect="1"/>
        </xdr:cNvPicPr>
      </xdr:nvPicPr>
      <xdr:blipFill>
        <a:blip r:embed="rId1"/>
        <a:stretch>
          <a:fillRect/>
        </a:stretch>
      </xdr:blipFill>
      <xdr:spPr>
        <a:xfrm>
          <a:off x="8517255" y="10977245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8517255" y="0"/>
          <a:ext cx="9525" cy="10160"/>
        </a:xfrm>
        <a:prstGeom prst="rect">
          <a:avLst/>
        </a:prstGeom>
        <a:noFill/>
        <a:ln w="9525">
          <a:noFill/>
        </a:ln>
      </xdr:spPr>
    </xdr:pic>
    <xdr:clientData/>
  </xdr:twoCellAnchor>
  <xdr:twoCellAnchor editAs="oneCell">
    <xdr:from>
      <xdr:col>7</xdr:col>
      <xdr:colOff>0</xdr:colOff>
      <xdr:row>139</xdr:row>
      <xdr:rowOff>0</xdr:rowOff>
    </xdr:from>
    <xdr:to>
      <xdr:col>7</xdr:col>
      <xdr:colOff>9525</xdr:colOff>
      <xdr:row>139</xdr:row>
      <xdr:rowOff>10160</xdr:rowOff>
    </xdr:to>
    <xdr:pic>
      <xdr:nvPicPr>
        <xdr:cNvPr id="10" name="图片 3"/>
        <xdr:cNvPicPr>
          <a:picLocks noChangeAspect="1"/>
        </xdr:cNvPicPr>
      </xdr:nvPicPr>
      <xdr:blipFill>
        <a:blip r:embed="rId1"/>
        <a:stretch>
          <a:fillRect/>
        </a:stretch>
      </xdr:blipFill>
      <xdr:spPr>
        <a:xfrm>
          <a:off x="8517255" y="209632550"/>
          <a:ext cx="9525" cy="1016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110</xdr:row>
      <xdr:rowOff>0</xdr:rowOff>
    </xdr:from>
    <xdr:to>
      <xdr:col>7</xdr:col>
      <xdr:colOff>9525</xdr:colOff>
      <xdr:row>110</xdr:row>
      <xdr:rowOff>10160</xdr:rowOff>
    </xdr:to>
    <xdr:pic>
      <xdr:nvPicPr>
        <xdr:cNvPr id="2" name="图片 3"/>
        <xdr:cNvPicPr>
          <a:picLocks noChangeAspect="1"/>
        </xdr:cNvPicPr>
      </xdr:nvPicPr>
      <xdr:blipFill>
        <a:blip r:embed="rId1"/>
        <a:stretch>
          <a:fillRect/>
        </a:stretch>
      </xdr:blipFill>
      <xdr:spPr>
        <a:xfrm>
          <a:off x="13030200" y="213610825"/>
          <a:ext cx="9525" cy="10160"/>
        </a:xfrm>
        <a:prstGeom prst="rect">
          <a:avLst/>
        </a:prstGeom>
        <a:noFill/>
        <a:ln w="9525">
          <a:noFill/>
        </a:ln>
      </xdr:spPr>
    </xdr:pic>
    <xdr:clientData/>
  </xdr:twoCellAnchor>
  <xdr:twoCellAnchor editAs="oneCell">
    <xdr:from>
      <xdr:col>7</xdr:col>
      <xdr:colOff>0</xdr:colOff>
      <xdr:row>64</xdr:row>
      <xdr:rowOff>0</xdr:rowOff>
    </xdr:from>
    <xdr:to>
      <xdr:col>7</xdr:col>
      <xdr:colOff>9525</xdr:colOff>
      <xdr:row>64</xdr:row>
      <xdr:rowOff>10160</xdr:rowOff>
    </xdr:to>
    <xdr:pic>
      <xdr:nvPicPr>
        <xdr:cNvPr id="3" name="图片 3"/>
        <xdr:cNvPicPr>
          <a:picLocks noChangeAspect="1"/>
        </xdr:cNvPicPr>
      </xdr:nvPicPr>
      <xdr:blipFill>
        <a:blip r:embed="rId1"/>
        <a:stretch>
          <a:fillRect/>
        </a:stretch>
      </xdr:blipFill>
      <xdr:spPr>
        <a:xfrm>
          <a:off x="13030200" y="140573125"/>
          <a:ext cx="9525" cy="10160"/>
        </a:xfrm>
        <a:prstGeom prst="rect">
          <a:avLst/>
        </a:prstGeom>
        <a:noFill/>
        <a:ln w="9525">
          <a:noFill/>
        </a:ln>
      </xdr:spPr>
    </xdr:pic>
    <xdr:clientData/>
  </xdr:twoCellAnchor>
  <xdr:twoCellAnchor editAs="oneCell">
    <xdr:from>
      <xdr:col>7</xdr:col>
      <xdr:colOff>0</xdr:colOff>
      <xdr:row>76</xdr:row>
      <xdr:rowOff>0</xdr:rowOff>
    </xdr:from>
    <xdr:to>
      <xdr:col>7</xdr:col>
      <xdr:colOff>9525</xdr:colOff>
      <xdr:row>76</xdr:row>
      <xdr:rowOff>10160</xdr:rowOff>
    </xdr:to>
    <xdr:pic>
      <xdr:nvPicPr>
        <xdr:cNvPr id="4" name="图片 3"/>
        <xdr:cNvPicPr>
          <a:picLocks noChangeAspect="1"/>
        </xdr:cNvPicPr>
      </xdr:nvPicPr>
      <xdr:blipFill>
        <a:blip r:embed="rId1"/>
        <a:stretch>
          <a:fillRect/>
        </a:stretch>
      </xdr:blipFill>
      <xdr:spPr>
        <a:xfrm>
          <a:off x="13030200" y="164026850"/>
          <a:ext cx="9525" cy="10160"/>
        </a:xfrm>
        <a:prstGeom prst="rect">
          <a:avLst/>
        </a:prstGeom>
        <a:noFill/>
        <a:ln w="9525">
          <a:noFill/>
        </a:ln>
      </xdr:spPr>
    </xdr:pic>
    <xdr:clientData/>
  </xdr:twoCellAnchor>
  <xdr:twoCellAnchor editAs="oneCell">
    <xdr:from>
      <xdr:col>7</xdr:col>
      <xdr:colOff>0</xdr:colOff>
      <xdr:row>59</xdr:row>
      <xdr:rowOff>0</xdr:rowOff>
    </xdr:from>
    <xdr:to>
      <xdr:col>7</xdr:col>
      <xdr:colOff>9525</xdr:colOff>
      <xdr:row>59</xdr:row>
      <xdr:rowOff>10160</xdr:rowOff>
    </xdr:to>
    <xdr:pic>
      <xdr:nvPicPr>
        <xdr:cNvPr id="6" name="图片 3"/>
        <xdr:cNvPicPr>
          <a:picLocks noChangeAspect="1"/>
        </xdr:cNvPicPr>
      </xdr:nvPicPr>
      <xdr:blipFill>
        <a:blip r:embed="rId1"/>
        <a:stretch>
          <a:fillRect/>
        </a:stretch>
      </xdr:blipFill>
      <xdr:spPr>
        <a:xfrm>
          <a:off x="13030200" y="132067300"/>
          <a:ext cx="9525" cy="10160"/>
        </a:xfrm>
        <a:prstGeom prst="rect">
          <a:avLst/>
        </a:prstGeom>
        <a:noFill/>
        <a:ln w="9525">
          <a:noFill/>
        </a:ln>
      </xdr:spPr>
    </xdr:pic>
    <xdr:clientData/>
  </xdr:twoCellAnchor>
  <xdr:twoCellAnchor editAs="oneCell">
    <xdr:from>
      <xdr:col>7</xdr:col>
      <xdr:colOff>0</xdr:colOff>
      <xdr:row>62</xdr:row>
      <xdr:rowOff>0</xdr:rowOff>
    </xdr:from>
    <xdr:to>
      <xdr:col>7</xdr:col>
      <xdr:colOff>9525</xdr:colOff>
      <xdr:row>62</xdr:row>
      <xdr:rowOff>10160</xdr:rowOff>
    </xdr:to>
    <xdr:pic>
      <xdr:nvPicPr>
        <xdr:cNvPr id="7" name="图片 3"/>
        <xdr:cNvPicPr>
          <a:picLocks noChangeAspect="1"/>
        </xdr:cNvPicPr>
      </xdr:nvPicPr>
      <xdr:blipFill>
        <a:blip r:embed="rId1"/>
        <a:stretch>
          <a:fillRect/>
        </a:stretch>
      </xdr:blipFill>
      <xdr:spPr>
        <a:xfrm>
          <a:off x="13030200" y="137439400"/>
          <a:ext cx="9525" cy="10160"/>
        </a:xfrm>
        <a:prstGeom prst="rect">
          <a:avLst/>
        </a:prstGeom>
        <a:noFill/>
        <a:ln w="9525">
          <a:noFill/>
        </a:ln>
      </xdr:spPr>
    </xdr:pic>
    <xdr:clientData/>
  </xdr:twoCellAnchor>
  <xdr:twoCellAnchor editAs="oneCell">
    <xdr:from>
      <xdr:col>7</xdr:col>
      <xdr:colOff>0</xdr:colOff>
      <xdr:row>58</xdr:row>
      <xdr:rowOff>0</xdr:rowOff>
    </xdr:from>
    <xdr:to>
      <xdr:col>7</xdr:col>
      <xdr:colOff>9525</xdr:colOff>
      <xdr:row>58</xdr:row>
      <xdr:rowOff>10160</xdr:rowOff>
    </xdr:to>
    <xdr:pic>
      <xdr:nvPicPr>
        <xdr:cNvPr id="8" name="图片 3"/>
        <xdr:cNvPicPr>
          <a:picLocks noChangeAspect="1"/>
        </xdr:cNvPicPr>
      </xdr:nvPicPr>
      <xdr:blipFill>
        <a:blip r:embed="rId1"/>
        <a:stretch>
          <a:fillRect/>
        </a:stretch>
      </xdr:blipFill>
      <xdr:spPr>
        <a:xfrm>
          <a:off x="13030200" y="1302766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13030200" y="0"/>
          <a:ext cx="9525" cy="10160"/>
        </a:xfrm>
        <a:prstGeom prst="rect">
          <a:avLst/>
        </a:prstGeom>
        <a:noFill/>
        <a:ln w="9525">
          <a:noFill/>
        </a:ln>
      </xdr:spPr>
    </xdr:pic>
    <xdr:clientData/>
  </xdr:twoCellAnchor>
  <xdr:twoCellAnchor editAs="oneCell">
    <xdr:from>
      <xdr:col>7</xdr:col>
      <xdr:colOff>0</xdr:colOff>
      <xdr:row>117</xdr:row>
      <xdr:rowOff>0</xdr:rowOff>
    </xdr:from>
    <xdr:to>
      <xdr:col>7</xdr:col>
      <xdr:colOff>9525</xdr:colOff>
      <xdr:row>117</xdr:row>
      <xdr:rowOff>10160</xdr:rowOff>
    </xdr:to>
    <xdr:pic>
      <xdr:nvPicPr>
        <xdr:cNvPr id="10" name="图片 3"/>
        <xdr:cNvPicPr>
          <a:picLocks noChangeAspect="1"/>
        </xdr:cNvPicPr>
      </xdr:nvPicPr>
      <xdr:blipFill>
        <a:blip r:embed="rId1"/>
        <a:stretch>
          <a:fillRect/>
        </a:stretch>
      </xdr:blipFill>
      <xdr:spPr>
        <a:xfrm>
          <a:off x="13030200" y="226907725"/>
          <a:ext cx="9525" cy="10160"/>
        </a:xfrm>
        <a:prstGeom prst="rect">
          <a:avLst/>
        </a:prstGeom>
        <a:noFill/>
        <a:ln w="9525">
          <a:noFill/>
        </a:ln>
      </xdr:spPr>
    </xdr:pic>
    <xdr:clientData/>
  </xdr:twoCellAnchor>
  <xdr:twoCellAnchor editAs="oneCell">
    <xdr:from>
      <xdr:col>7</xdr:col>
      <xdr:colOff>0</xdr:colOff>
      <xdr:row>56</xdr:row>
      <xdr:rowOff>0</xdr:rowOff>
    </xdr:from>
    <xdr:to>
      <xdr:col>7</xdr:col>
      <xdr:colOff>9525</xdr:colOff>
      <xdr:row>56</xdr:row>
      <xdr:rowOff>10160</xdr:rowOff>
    </xdr:to>
    <xdr:pic>
      <xdr:nvPicPr>
        <xdr:cNvPr id="12" name="图片 3"/>
        <xdr:cNvPicPr>
          <a:picLocks noChangeAspect="1"/>
        </xdr:cNvPicPr>
      </xdr:nvPicPr>
      <xdr:blipFill>
        <a:blip r:embed="rId1"/>
        <a:stretch>
          <a:fillRect/>
        </a:stretch>
      </xdr:blipFill>
      <xdr:spPr>
        <a:xfrm>
          <a:off x="13030200" y="128485900"/>
          <a:ext cx="9525" cy="1016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93</xdr:row>
      <xdr:rowOff>0</xdr:rowOff>
    </xdr:from>
    <xdr:to>
      <xdr:col>7</xdr:col>
      <xdr:colOff>9525</xdr:colOff>
      <xdr:row>93</xdr:row>
      <xdr:rowOff>10160</xdr:rowOff>
    </xdr:to>
    <xdr:pic>
      <xdr:nvPicPr>
        <xdr:cNvPr id="2" name="图片 3"/>
        <xdr:cNvPicPr>
          <a:picLocks noChangeAspect="1"/>
        </xdr:cNvPicPr>
      </xdr:nvPicPr>
      <xdr:blipFill>
        <a:blip r:embed="rId1"/>
        <a:stretch>
          <a:fillRect/>
        </a:stretch>
      </xdr:blipFill>
      <xdr:spPr>
        <a:xfrm>
          <a:off x="13333730" y="206349600"/>
          <a:ext cx="9525" cy="10160"/>
        </a:xfrm>
        <a:prstGeom prst="rect">
          <a:avLst/>
        </a:prstGeom>
        <a:noFill/>
        <a:ln w="9525">
          <a:noFill/>
        </a:ln>
      </xdr:spPr>
    </xdr:pic>
    <xdr:clientData/>
  </xdr:twoCellAnchor>
  <xdr:twoCellAnchor editAs="oneCell">
    <xdr:from>
      <xdr:col>7</xdr:col>
      <xdr:colOff>0</xdr:colOff>
      <xdr:row>58</xdr:row>
      <xdr:rowOff>0</xdr:rowOff>
    </xdr:from>
    <xdr:to>
      <xdr:col>7</xdr:col>
      <xdr:colOff>9525</xdr:colOff>
      <xdr:row>58</xdr:row>
      <xdr:rowOff>10160</xdr:rowOff>
    </xdr:to>
    <xdr:pic>
      <xdr:nvPicPr>
        <xdr:cNvPr id="3" name="图片 3"/>
        <xdr:cNvPicPr>
          <a:picLocks noChangeAspect="1"/>
        </xdr:cNvPicPr>
      </xdr:nvPicPr>
      <xdr:blipFill>
        <a:blip r:embed="rId1"/>
        <a:stretch>
          <a:fillRect/>
        </a:stretch>
      </xdr:blipFill>
      <xdr:spPr>
        <a:xfrm>
          <a:off x="13333730" y="136093200"/>
          <a:ext cx="9525" cy="10160"/>
        </a:xfrm>
        <a:prstGeom prst="rect">
          <a:avLst/>
        </a:prstGeom>
        <a:noFill/>
        <a:ln w="9525">
          <a:noFill/>
        </a:ln>
      </xdr:spPr>
    </xdr:pic>
    <xdr:clientData/>
  </xdr:twoCellAnchor>
  <xdr:twoCellAnchor editAs="oneCell">
    <xdr:from>
      <xdr:col>7</xdr:col>
      <xdr:colOff>0</xdr:colOff>
      <xdr:row>68</xdr:row>
      <xdr:rowOff>0</xdr:rowOff>
    </xdr:from>
    <xdr:to>
      <xdr:col>7</xdr:col>
      <xdr:colOff>9525</xdr:colOff>
      <xdr:row>68</xdr:row>
      <xdr:rowOff>10160</xdr:rowOff>
    </xdr:to>
    <xdr:pic>
      <xdr:nvPicPr>
        <xdr:cNvPr id="4" name="图片 3"/>
        <xdr:cNvPicPr>
          <a:picLocks noChangeAspect="1"/>
        </xdr:cNvPicPr>
      </xdr:nvPicPr>
      <xdr:blipFill>
        <a:blip r:embed="rId1"/>
        <a:stretch>
          <a:fillRect/>
        </a:stretch>
      </xdr:blipFill>
      <xdr:spPr>
        <a:xfrm>
          <a:off x="13333730" y="158292800"/>
          <a:ext cx="9525" cy="10160"/>
        </a:xfrm>
        <a:prstGeom prst="rect">
          <a:avLst/>
        </a:prstGeom>
        <a:noFill/>
        <a:ln w="9525">
          <a:noFill/>
        </a:ln>
      </xdr:spPr>
    </xdr:pic>
    <xdr:clientData/>
  </xdr:twoCellAnchor>
  <xdr:twoCellAnchor editAs="oneCell">
    <xdr:from>
      <xdr:col>7</xdr:col>
      <xdr:colOff>0</xdr:colOff>
      <xdr:row>52</xdr:row>
      <xdr:rowOff>0</xdr:rowOff>
    </xdr:from>
    <xdr:to>
      <xdr:col>7</xdr:col>
      <xdr:colOff>9525</xdr:colOff>
      <xdr:row>52</xdr:row>
      <xdr:rowOff>10160</xdr:rowOff>
    </xdr:to>
    <xdr:pic>
      <xdr:nvPicPr>
        <xdr:cNvPr id="6" name="图片 3"/>
        <xdr:cNvPicPr>
          <a:picLocks noChangeAspect="1"/>
        </xdr:cNvPicPr>
      </xdr:nvPicPr>
      <xdr:blipFill>
        <a:blip r:embed="rId1"/>
        <a:stretch>
          <a:fillRect/>
        </a:stretch>
      </xdr:blipFill>
      <xdr:spPr>
        <a:xfrm>
          <a:off x="13333730" y="123113800"/>
          <a:ext cx="9525" cy="10160"/>
        </a:xfrm>
        <a:prstGeom prst="rect">
          <a:avLst/>
        </a:prstGeom>
        <a:noFill/>
        <a:ln w="9525">
          <a:noFill/>
        </a:ln>
      </xdr:spPr>
    </xdr:pic>
    <xdr:clientData/>
  </xdr:twoCellAnchor>
  <xdr:twoCellAnchor editAs="oneCell">
    <xdr:from>
      <xdr:col>7</xdr:col>
      <xdr:colOff>0</xdr:colOff>
      <xdr:row>55</xdr:row>
      <xdr:rowOff>0</xdr:rowOff>
    </xdr:from>
    <xdr:to>
      <xdr:col>7</xdr:col>
      <xdr:colOff>9525</xdr:colOff>
      <xdr:row>55</xdr:row>
      <xdr:rowOff>10160</xdr:rowOff>
    </xdr:to>
    <xdr:pic>
      <xdr:nvPicPr>
        <xdr:cNvPr id="7" name="图片 3"/>
        <xdr:cNvPicPr>
          <a:picLocks noChangeAspect="1"/>
        </xdr:cNvPicPr>
      </xdr:nvPicPr>
      <xdr:blipFill>
        <a:blip r:embed="rId1"/>
        <a:stretch>
          <a:fillRect/>
        </a:stretch>
      </xdr:blipFill>
      <xdr:spPr>
        <a:xfrm>
          <a:off x="13333730" y="129082800"/>
          <a:ext cx="9525" cy="10160"/>
        </a:xfrm>
        <a:prstGeom prst="rect">
          <a:avLst/>
        </a:prstGeom>
        <a:noFill/>
        <a:ln w="9525">
          <a:noFill/>
        </a:ln>
      </xdr:spPr>
    </xdr:pic>
    <xdr:clientData/>
  </xdr:twoCellAnchor>
  <xdr:twoCellAnchor editAs="oneCell">
    <xdr:from>
      <xdr:col>7</xdr:col>
      <xdr:colOff>0</xdr:colOff>
      <xdr:row>51</xdr:row>
      <xdr:rowOff>0</xdr:rowOff>
    </xdr:from>
    <xdr:to>
      <xdr:col>7</xdr:col>
      <xdr:colOff>9525</xdr:colOff>
      <xdr:row>51</xdr:row>
      <xdr:rowOff>10160</xdr:rowOff>
    </xdr:to>
    <xdr:pic>
      <xdr:nvPicPr>
        <xdr:cNvPr id="8" name="图片 3"/>
        <xdr:cNvPicPr>
          <a:picLocks noChangeAspect="1"/>
        </xdr:cNvPicPr>
      </xdr:nvPicPr>
      <xdr:blipFill>
        <a:blip r:embed="rId1"/>
        <a:stretch>
          <a:fillRect/>
        </a:stretch>
      </xdr:blipFill>
      <xdr:spPr>
        <a:xfrm>
          <a:off x="13333730" y="1201801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13333730" y="0"/>
          <a:ext cx="9525" cy="10160"/>
        </a:xfrm>
        <a:prstGeom prst="rect">
          <a:avLst/>
        </a:prstGeom>
        <a:noFill/>
        <a:ln w="9525">
          <a:noFill/>
        </a:ln>
      </xdr:spPr>
    </xdr:pic>
    <xdr:clientData/>
  </xdr:twoCellAnchor>
  <xdr:twoCellAnchor editAs="oneCell">
    <xdr:from>
      <xdr:col>7</xdr:col>
      <xdr:colOff>0</xdr:colOff>
      <xdr:row>96</xdr:row>
      <xdr:rowOff>0</xdr:rowOff>
    </xdr:from>
    <xdr:to>
      <xdr:col>7</xdr:col>
      <xdr:colOff>9525</xdr:colOff>
      <xdr:row>96</xdr:row>
      <xdr:rowOff>10160</xdr:rowOff>
    </xdr:to>
    <xdr:pic>
      <xdr:nvPicPr>
        <xdr:cNvPr id="10" name="图片 3"/>
        <xdr:cNvPicPr>
          <a:picLocks noChangeAspect="1"/>
        </xdr:cNvPicPr>
      </xdr:nvPicPr>
      <xdr:blipFill>
        <a:blip r:embed="rId1"/>
        <a:stretch>
          <a:fillRect/>
        </a:stretch>
      </xdr:blipFill>
      <xdr:spPr>
        <a:xfrm>
          <a:off x="13333730" y="212915500"/>
          <a:ext cx="9525" cy="10160"/>
        </a:xfrm>
        <a:prstGeom prst="rect">
          <a:avLst/>
        </a:prstGeom>
        <a:noFill/>
        <a:ln w="9525">
          <a:noFill/>
        </a:ln>
      </xdr:spPr>
    </xdr:pic>
    <xdr:clientData/>
  </xdr:twoCellAnchor>
  <xdr:twoCellAnchor editAs="oneCell">
    <xdr:from>
      <xdr:col>7</xdr:col>
      <xdr:colOff>0</xdr:colOff>
      <xdr:row>48</xdr:row>
      <xdr:rowOff>0</xdr:rowOff>
    </xdr:from>
    <xdr:to>
      <xdr:col>7</xdr:col>
      <xdr:colOff>9525</xdr:colOff>
      <xdr:row>48</xdr:row>
      <xdr:rowOff>10160</xdr:rowOff>
    </xdr:to>
    <xdr:pic>
      <xdr:nvPicPr>
        <xdr:cNvPr id="12" name="图片 3"/>
        <xdr:cNvPicPr>
          <a:picLocks noChangeAspect="1"/>
        </xdr:cNvPicPr>
      </xdr:nvPicPr>
      <xdr:blipFill>
        <a:blip r:embed="rId1"/>
        <a:stretch>
          <a:fillRect/>
        </a:stretch>
      </xdr:blipFill>
      <xdr:spPr>
        <a:xfrm>
          <a:off x="13333730" y="115252500"/>
          <a:ext cx="9525" cy="10160"/>
        </a:xfrm>
        <a:prstGeom prst="rect">
          <a:avLst/>
        </a:prstGeom>
        <a:noFill/>
        <a:ln w="9525">
          <a:noFill/>
        </a:ln>
      </xdr:spPr>
    </xdr:pic>
    <xdr:clientData/>
  </xdr:twoCellAnchor>
  <xdr:twoCellAnchor editAs="oneCell">
    <xdr:from>
      <xdr:col>7</xdr:col>
      <xdr:colOff>0</xdr:colOff>
      <xdr:row>52</xdr:row>
      <xdr:rowOff>0</xdr:rowOff>
    </xdr:from>
    <xdr:to>
      <xdr:col>7</xdr:col>
      <xdr:colOff>9525</xdr:colOff>
      <xdr:row>52</xdr:row>
      <xdr:rowOff>10160</xdr:rowOff>
    </xdr:to>
    <xdr:pic>
      <xdr:nvPicPr>
        <xdr:cNvPr id="13" name="图片 3"/>
        <xdr:cNvPicPr>
          <a:picLocks noChangeAspect="1"/>
        </xdr:cNvPicPr>
      </xdr:nvPicPr>
      <xdr:blipFill>
        <a:blip r:embed="rId1"/>
        <a:stretch>
          <a:fillRect/>
        </a:stretch>
      </xdr:blipFill>
      <xdr:spPr>
        <a:xfrm>
          <a:off x="13333730" y="123113800"/>
          <a:ext cx="9525" cy="1016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51</xdr:row>
      <xdr:rowOff>0</xdr:rowOff>
    </xdr:from>
    <xdr:to>
      <xdr:col>7</xdr:col>
      <xdr:colOff>9525</xdr:colOff>
      <xdr:row>51</xdr:row>
      <xdr:rowOff>10160</xdr:rowOff>
    </xdr:to>
    <xdr:pic>
      <xdr:nvPicPr>
        <xdr:cNvPr id="2" name="图片 3"/>
        <xdr:cNvPicPr>
          <a:picLocks noChangeAspect="1"/>
        </xdr:cNvPicPr>
      </xdr:nvPicPr>
      <xdr:blipFill>
        <a:blip r:embed="rId1"/>
        <a:stretch>
          <a:fillRect/>
        </a:stretch>
      </xdr:blipFill>
      <xdr:spPr>
        <a:xfrm>
          <a:off x="13333730" y="53162200"/>
          <a:ext cx="9525" cy="10160"/>
        </a:xfrm>
        <a:prstGeom prst="rect">
          <a:avLst/>
        </a:prstGeom>
        <a:noFill/>
        <a:ln w="9525">
          <a:noFill/>
        </a:ln>
      </xdr:spPr>
    </xdr:pic>
    <xdr:clientData/>
  </xdr:twoCellAnchor>
  <xdr:twoCellAnchor editAs="oneCell">
    <xdr:from>
      <xdr:col>7</xdr:col>
      <xdr:colOff>0</xdr:colOff>
      <xdr:row>22</xdr:row>
      <xdr:rowOff>0</xdr:rowOff>
    </xdr:from>
    <xdr:to>
      <xdr:col>7</xdr:col>
      <xdr:colOff>9525</xdr:colOff>
      <xdr:row>22</xdr:row>
      <xdr:rowOff>10160</xdr:rowOff>
    </xdr:to>
    <xdr:pic>
      <xdr:nvPicPr>
        <xdr:cNvPr id="3" name="图片 3"/>
        <xdr:cNvPicPr>
          <a:picLocks noChangeAspect="1"/>
        </xdr:cNvPicPr>
      </xdr:nvPicPr>
      <xdr:blipFill>
        <a:blip r:embed="rId1"/>
        <a:stretch>
          <a:fillRect/>
        </a:stretch>
      </xdr:blipFill>
      <xdr:spPr>
        <a:xfrm>
          <a:off x="13333730" y="21488400"/>
          <a:ext cx="9525" cy="10160"/>
        </a:xfrm>
        <a:prstGeom prst="rect">
          <a:avLst/>
        </a:prstGeom>
        <a:noFill/>
        <a:ln w="9525">
          <a:noFill/>
        </a:ln>
      </xdr:spPr>
    </xdr:pic>
    <xdr:clientData/>
  </xdr:twoCellAnchor>
  <xdr:twoCellAnchor editAs="oneCell">
    <xdr:from>
      <xdr:col>7</xdr:col>
      <xdr:colOff>0</xdr:colOff>
      <xdr:row>94</xdr:row>
      <xdr:rowOff>0</xdr:rowOff>
    </xdr:from>
    <xdr:to>
      <xdr:col>7</xdr:col>
      <xdr:colOff>9525</xdr:colOff>
      <xdr:row>94</xdr:row>
      <xdr:rowOff>10160</xdr:rowOff>
    </xdr:to>
    <xdr:pic>
      <xdr:nvPicPr>
        <xdr:cNvPr id="4" name="图片 3"/>
        <xdr:cNvPicPr>
          <a:picLocks noChangeAspect="1"/>
        </xdr:cNvPicPr>
      </xdr:nvPicPr>
      <xdr:blipFill>
        <a:blip r:embed="rId1"/>
        <a:stretch>
          <a:fillRect/>
        </a:stretch>
      </xdr:blipFill>
      <xdr:spPr>
        <a:xfrm>
          <a:off x="13333730" y="1001268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5" name="图片 3"/>
        <xdr:cNvPicPr>
          <a:picLocks noChangeAspect="1"/>
        </xdr:cNvPicPr>
      </xdr:nvPicPr>
      <xdr:blipFill>
        <a:blip r:embed="rId1"/>
        <a:stretch>
          <a:fillRect/>
        </a:stretch>
      </xdr:blipFill>
      <xdr:spPr>
        <a:xfrm>
          <a:off x="13333730" y="17119600"/>
          <a:ext cx="9525" cy="10160"/>
        </a:xfrm>
        <a:prstGeom prst="rect">
          <a:avLst/>
        </a:prstGeom>
        <a:noFill/>
        <a:ln w="9525">
          <a:noFill/>
        </a:ln>
      </xdr:spPr>
    </xdr:pic>
    <xdr:clientData/>
  </xdr:twoCellAnchor>
  <xdr:twoCellAnchor editAs="oneCell">
    <xdr:from>
      <xdr:col>7</xdr:col>
      <xdr:colOff>0</xdr:colOff>
      <xdr:row>21</xdr:row>
      <xdr:rowOff>0</xdr:rowOff>
    </xdr:from>
    <xdr:to>
      <xdr:col>7</xdr:col>
      <xdr:colOff>9525</xdr:colOff>
      <xdr:row>21</xdr:row>
      <xdr:rowOff>10160</xdr:rowOff>
    </xdr:to>
    <xdr:pic>
      <xdr:nvPicPr>
        <xdr:cNvPr id="6" name="图片 3"/>
        <xdr:cNvPicPr>
          <a:picLocks noChangeAspect="1"/>
        </xdr:cNvPicPr>
      </xdr:nvPicPr>
      <xdr:blipFill>
        <a:blip r:embed="rId1"/>
        <a:stretch>
          <a:fillRect/>
        </a:stretch>
      </xdr:blipFill>
      <xdr:spPr>
        <a:xfrm>
          <a:off x="13333730" y="20396200"/>
          <a:ext cx="9525" cy="10160"/>
        </a:xfrm>
        <a:prstGeom prst="rect">
          <a:avLst/>
        </a:prstGeom>
        <a:noFill/>
        <a:ln w="9525">
          <a:noFill/>
        </a:ln>
      </xdr:spPr>
    </xdr:pic>
    <xdr:clientData/>
  </xdr:twoCellAnchor>
  <xdr:twoCellAnchor editAs="oneCell">
    <xdr:from>
      <xdr:col>7</xdr:col>
      <xdr:colOff>0</xdr:colOff>
      <xdr:row>33</xdr:row>
      <xdr:rowOff>0</xdr:rowOff>
    </xdr:from>
    <xdr:to>
      <xdr:col>7</xdr:col>
      <xdr:colOff>9525</xdr:colOff>
      <xdr:row>33</xdr:row>
      <xdr:rowOff>10160</xdr:rowOff>
    </xdr:to>
    <xdr:pic>
      <xdr:nvPicPr>
        <xdr:cNvPr id="7" name="图片 3"/>
        <xdr:cNvPicPr>
          <a:picLocks noChangeAspect="1"/>
        </xdr:cNvPicPr>
      </xdr:nvPicPr>
      <xdr:blipFill>
        <a:blip r:embed="rId1"/>
        <a:stretch>
          <a:fillRect/>
        </a:stretch>
      </xdr:blipFill>
      <xdr:spPr>
        <a:xfrm>
          <a:off x="13333730" y="335026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8" name="图片 3"/>
        <xdr:cNvPicPr>
          <a:picLocks noChangeAspect="1"/>
        </xdr:cNvPicPr>
      </xdr:nvPicPr>
      <xdr:blipFill>
        <a:blip r:embed="rId1"/>
        <a:stretch>
          <a:fillRect/>
        </a:stretch>
      </xdr:blipFill>
      <xdr:spPr>
        <a:xfrm>
          <a:off x="13333730" y="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9" name="图片 3"/>
        <xdr:cNvPicPr>
          <a:picLocks noChangeAspect="1"/>
        </xdr:cNvPicPr>
      </xdr:nvPicPr>
      <xdr:blipFill>
        <a:blip r:embed="rId1"/>
        <a:stretch>
          <a:fillRect/>
        </a:stretch>
      </xdr:blipFill>
      <xdr:spPr>
        <a:xfrm>
          <a:off x="13333730" y="37871400"/>
          <a:ext cx="9525" cy="10160"/>
        </a:xfrm>
        <a:prstGeom prst="rect">
          <a:avLst/>
        </a:prstGeom>
        <a:noFill/>
        <a:ln w="9525">
          <a:noFill/>
        </a:ln>
      </xdr:spPr>
    </xdr:pic>
    <xdr:clientData/>
  </xdr:twoCellAnchor>
  <xdr:twoCellAnchor editAs="oneCell">
    <xdr:from>
      <xdr:col>7</xdr:col>
      <xdr:colOff>0</xdr:colOff>
      <xdr:row>17</xdr:row>
      <xdr:rowOff>0</xdr:rowOff>
    </xdr:from>
    <xdr:to>
      <xdr:col>7</xdr:col>
      <xdr:colOff>9525</xdr:colOff>
      <xdr:row>17</xdr:row>
      <xdr:rowOff>10160</xdr:rowOff>
    </xdr:to>
    <xdr:pic>
      <xdr:nvPicPr>
        <xdr:cNvPr id="10" name="图片 3"/>
        <xdr:cNvPicPr>
          <a:picLocks noChangeAspect="1"/>
        </xdr:cNvPicPr>
      </xdr:nvPicPr>
      <xdr:blipFill>
        <a:blip r:embed="rId1"/>
        <a:stretch>
          <a:fillRect/>
        </a:stretch>
      </xdr:blipFill>
      <xdr:spPr>
        <a:xfrm>
          <a:off x="13333730" y="160274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11" name="图片 3"/>
        <xdr:cNvPicPr>
          <a:picLocks noChangeAspect="1"/>
        </xdr:cNvPicPr>
      </xdr:nvPicPr>
      <xdr:blipFill>
        <a:blip r:embed="rId1"/>
        <a:stretch>
          <a:fillRect/>
        </a:stretch>
      </xdr:blipFill>
      <xdr:spPr>
        <a:xfrm>
          <a:off x="13333730" y="17119600"/>
          <a:ext cx="9525" cy="10160"/>
        </a:xfrm>
        <a:prstGeom prst="rect">
          <a:avLst/>
        </a:prstGeom>
        <a:noFill/>
        <a:ln w="9525">
          <a:noFill/>
        </a:ln>
      </xdr:spPr>
    </xdr:pic>
    <xdr:clientData/>
  </xdr:twoCellAnchor>
  <xdr:twoCellAnchor editAs="oneCell">
    <xdr:from>
      <xdr:col>7</xdr:col>
      <xdr:colOff>0</xdr:colOff>
      <xdr:row>32</xdr:row>
      <xdr:rowOff>0</xdr:rowOff>
    </xdr:from>
    <xdr:to>
      <xdr:col>7</xdr:col>
      <xdr:colOff>9525</xdr:colOff>
      <xdr:row>32</xdr:row>
      <xdr:rowOff>10160</xdr:rowOff>
    </xdr:to>
    <xdr:pic>
      <xdr:nvPicPr>
        <xdr:cNvPr id="12" name="图片 3"/>
        <xdr:cNvPicPr>
          <a:picLocks noChangeAspect="1"/>
        </xdr:cNvPicPr>
      </xdr:nvPicPr>
      <xdr:blipFill>
        <a:blip r:embed="rId1"/>
        <a:stretch>
          <a:fillRect/>
        </a:stretch>
      </xdr:blipFill>
      <xdr:spPr>
        <a:xfrm>
          <a:off x="13333730" y="32410400"/>
          <a:ext cx="9525" cy="10160"/>
        </a:xfrm>
        <a:prstGeom prst="rect">
          <a:avLst/>
        </a:prstGeom>
        <a:noFill/>
        <a:ln w="9525">
          <a:noFill/>
        </a:ln>
      </xdr:spPr>
    </xdr:pic>
    <xdr:clientData/>
  </xdr:twoCellAnchor>
  <xdr:twoCellAnchor editAs="oneCell">
    <xdr:from>
      <xdr:col>7</xdr:col>
      <xdr:colOff>0</xdr:colOff>
      <xdr:row>51</xdr:row>
      <xdr:rowOff>0</xdr:rowOff>
    </xdr:from>
    <xdr:to>
      <xdr:col>7</xdr:col>
      <xdr:colOff>9525</xdr:colOff>
      <xdr:row>51</xdr:row>
      <xdr:rowOff>10160</xdr:rowOff>
    </xdr:to>
    <xdr:pic>
      <xdr:nvPicPr>
        <xdr:cNvPr id="13" name="图片 3"/>
        <xdr:cNvPicPr>
          <a:picLocks noChangeAspect="1"/>
        </xdr:cNvPicPr>
      </xdr:nvPicPr>
      <xdr:blipFill>
        <a:blip r:embed="rId1"/>
        <a:stretch>
          <a:fillRect/>
        </a:stretch>
      </xdr:blipFill>
      <xdr:spPr>
        <a:xfrm>
          <a:off x="13333730" y="53162200"/>
          <a:ext cx="9525" cy="10160"/>
        </a:xfrm>
        <a:prstGeom prst="rect">
          <a:avLst/>
        </a:prstGeom>
        <a:noFill/>
        <a:ln w="9525">
          <a:noFill/>
        </a:ln>
      </xdr:spPr>
    </xdr:pic>
    <xdr:clientData/>
  </xdr:twoCellAnchor>
  <xdr:twoCellAnchor editAs="oneCell">
    <xdr:from>
      <xdr:col>7</xdr:col>
      <xdr:colOff>0</xdr:colOff>
      <xdr:row>22</xdr:row>
      <xdr:rowOff>0</xdr:rowOff>
    </xdr:from>
    <xdr:to>
      <xdr:col>7</xdr:col>
      <xdr:colOff>9525</xdr:colOff>
      <xdr:row>22</xdr:row>
      <xdr:rowOff>10160</xdr:rowOff>
    </xdr:to>
    <xdr:pic>
      <xdr:nvPicPr>
        <xdr:cNvPr id="14" name="图片 3"/>
        <xdr:cNvPicPr>
          <a:picLocks noChangeAspect="1"/>
        </xdr:cNvPicPr>
      </xdr:nvPicPr>
      <xdr:blipFill>
        <a:blip r:embed="rId1"/>
        <a:stretch>
          <a:fillRect/>
        </a:stretch>
      </xdr:blipFill>
      <xdr:spPr>
        <a:xfrm>
          <a:off x="13333730" y="214884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15" name="图片 3"/>
        <xdr:cNvPicPr>
          <a:picLocks noChangeAspect="1"/>
        </xdr:cNvPicPr>
      </xdr:nvPicPr>
      <xdr:blipFill>
        <a:blip r:embed="rId1"/>
        <a:stretch>
          <a:fillRect/>
        </a:stretch>
      </xdr:blipFill>
      <xdr:spPr>
        <a:xfrm>
          <a:off x="13333730" y="17119600"/>
          <a:ext cx="9525" cy="10160"/>
        </a:xfrm>
        <a:prstGeom prst="rect">
          <a:avLst/>
        </a:prstGeom>
        <a:noFill/>
        <a:ln w="9525">
          <a:noFill/>
        </a:ln>
      </xdr:spPr>
    </xdr:pic>
    <xdr:clientData/>
  </xdr:twoCellAnchor>
  <xdr:twoCellAnchor editAs="oneCell">
    <xdr:from>
      <xdr:col>7</xdr:col>
      <xdr:colOff>0</xdr:colOff>
      <xdr:row>21</xdr:row>
      <xdr:rowOff>0</xdr:rowOff>
    </xdr:from>
    <xdr:to>
      <xdr:col>7</xdr:col>
      <xdr:colOff>9525</xdr:colOff>
      <xdr:row>21</xdr:row>
      <xdr:rowOff>10160</xdr:rowOff>
    </xdr:to>
    <xdr:pic>
      <xdr:nvPicPr>
        <xdr:cNvPr id="16" name="图片 3"/>
        <xdr:cNvPicPr>
          <a:picLocks noChangeAspect="1"/>
        </xdr:cNvPicPr>
      </xdr:nvPicPr>
      <xdr:blipFill>
        <a:blip r:embed="rId1"/>
        <a:stretch>
          <a:fillRect/>
        </a:stretch>
      </xdr:blipFill>
      <xdr:spPr>
        <a:xfrm>
          <a:off x="13333730" y="20396200"/>
          <a:ext cx="9525" cy="10160"/>
        </a:xfrm>
        <a:prstGeom prst="rect">
          <a:avLst/>
        </a:prstGeom>
        <a:noFill/>
        <a:ln w="9525">
          <a:noFill/>
        </a:ln>
      </xdr:spPr>
    </xdr:pic>
    <xdr:clientData/>
  </xdr:twoCellAnchor>
  <xdr:twoCellAnchor editAs="oneCell">
    <xdr:from>
      <xdr:col>7</xdr:col>
      <xdr:colOff>0</xdr:colOff>
      <xdr:row>33</xdr:row>
      <xdr:rowOff>0</xdr:rowOff>
    </xdr:from>
    <xdr:to>
      <xdr:col>7</xdr:col>
      <xdr:colOff>9525</xdr:colOff>
      <xdr:row>33</xdr:row>
      <xdr:rowOff>10160</xdr:rowOff>
    </xdr:to>
    <xdr:pic>
      <xdr:nvPicPr>
        <xdr:cNvPr id="17" name="图片 3"/>
        <xdr:cNvPicPr>
          <a:picLocks noChangeAspect="1"/>
        </xdr:cNvPicPr>
      </xdr:nvPicPr>
      <xdr:blipFill>
        <a:blip r:embed="rId1"/>
        <a:stretch>
          <a:fillRect/>
        </a:stretch>
      </xdr:blipFill>
      <xdr:spPr>
        <a:xfrm>
          <a:off x="13333730" y="335026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18" name="图片 3"/>
        <xdr:cNvPicPr>
          <a:picLocks noChangeAspect="1"/>
        </xdr:cNvPicPr>
      </xdr:nvPicPr>
      <xdr:blipFill>
        <a:blip r:embed="rId1"/>
        <a:stretch>
          <a:fillRect/>
        </a:stretch>
      </xdr:blipFill>
      <xdr:spPr>
        <a:xfrm>
          <a:off x="13333730" y="37871400"/>
          <a:ext cx="9525" cy="10160"/>
        </a:xfrm>
        <a:prstGeom prst="rect">
          <a:avLst/>
        </a:prstGeom>
        <a:noFill/>
        <a:ln w="9525">
          <a:noFill/>
        </a:ln>
      </xdr:spPr>
    </xdr:pic>
    <xdr:clientData/>
  </xdr:twoCellAnchor>
  <xdr:twoCellAnchor editAs="oneCell">
    <xdr:from>
      <xdr:col>7</xdr:col>
      <xdr:colOff>0</xdr:colOff>
      <xdr:row>17</xdr:row>
      <xdr:rowOff>0</xdr:rowOff>
    </xdr:from>
    <xdr:to>
      <xdr:col>7</xdr:col>
      <xdr:colOff>9525</xdr:colOff>
      <xdr:row>17</xdr:row>
      <xdr:rowOff>10160</xdr:rowOff>
    </xdr:to>
    <xdr:pic>
      <xdr:nvPicPr>
        <xdr:cNvPr id="19" name="图片 3"/>
        <xdr:cNvPicPr>
          <a:picLocks noChangeAspect="1"/>
        </xdr:cNvPicPr>
      </xdr:nvPicPr>
      <xdr:blipFill>
        <a:blip r:embed="rId1"/>
        <a:stretch>
          <a:fillRect/>
        </a:stretch>
      </xdr:blipFill>
      <xdr:spPr>
        <a:xfrm>
          <a:off x="13333730" y="160274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20" name="图片 3"/>
        <xdr:cNvPicPr>
          <a:picLocks noChangeAspect="1"/>
        </xdr:cNvPicPr>
      </xdr:nvPicPr>
      <xdr:blipFill>
        <a:blip r:embed="rId1"/>
        <a:stretch>
          <a:fillRect/>
        </a:stretch>
      </xdr:blipFill>
      <xdr:spPr>
        <a:xfrm>
          <a:off x="13333730" y="17119600"/>
          <a:ext cx="9525" cy="10160"/>
        </a:xfrm>
        <a:prstGeom prst="rect">
          <a:avLst/>
        </a:prstGeom>
        <a:noFill/>
        <a:ln w="9525">
          <a:noFill/>
        </a:ln>
      </xdr:spPr>
    </xdr:pic>
    <xdr:clientData/>
  </xdr:twoCellAnchor>
  <xdr:twoCellAnchor editAs="oneCell">
    <xdr:from>
      <xdr:col>7</xdr:col>
      <xdr:colOff>0</xdr:colOff>
      <xdr:row>32</xdr:row>
      <xdr:rowOff>0</xdr:rowOff>
    </xdr:from>
    <xdr:to>
      <xdr:col>7</xdr:col>
      <xdr:colOff>9525</xdr:colOff>
      <xdr:row>32</xdr:row>
      <xdr:rowOff>10160</xdr:rowOff>
    </xdr:to>
    <xdr:pic>
      <xdr:nvPicPr>
        <xdr:cNvPr id="21" name="图片 3"/>
        <xdr:cNvPicPr>
          <a:picLocks noChangeAspect="1"/>
        </xdr:cNvPicPr>
      </xdr:nvPicPr>
      <xdr:blipFill>
        <a:blip r:embed="rId1"/>
        <a:stretch>
          <a:fillRect/>
        </a:stretch>
      </xdr:blipFill>
      <xdr:spPr>
        <a:xfrm>
          <a:off x="13333730" y="32410400"/>
          <a:ext cx="9525" cy="10160"/>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33</xdr:row>
      <xdr:rowOff>0</xdr:rowOff>
    </xdr:from>
    <xdr:to>
      <xdr:col>7</xdr:col>
      <xdr:colOff>9525</xdr:colOff>
      <xdr:row>33</xdr:row>
      <xdr:rowOff>10160</xdr:rowOff>
    </xdr:to>
    <xdr:pic>
      <xdr:nvPicPr>
        <xdr:cNvPr id="2" name="图片 3"/>
        <xdr:cNvPicPr>
          <a:picLocks noChangeAspect="1"/>
        </xdr:cNvPicPr>
      </xdr:nvPicPr>
      <xdr:blipFill>
        <a:blip r:embed="rId1"/>
        <a:stretch>
          <a:fillRect/>
        </a:stretch>
      </xdr:blipFill>
      <xdr:spPr>
        <a:xfrm>
          <a:off x="13030200" y="43335575"/>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13030200" y="0"/>
          <a:ext cx="9525" cy="10160"/>
        </a:xfrm>
        <a:prstGeom prst="rect">
          <a:avLst/>
        </a:prstGeom>
        <a:noFill/>
        <a:ln w="9525">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xdr:row>
      <xdr:rowOff>0</xdr:rowOff>
    </xdr:from>
    <xdr:to>
      <xdr:col>7</xdr:col>
      <xdr:colOff>9525</xdr:colOff>
      <xdr:row>3</xdr:row>
      <xdr:rowOff>10160</xdr:rowOff>
    </xdr:to>
    <xdr:pic>
      <xdr:nvPicPr>
        <xdr:cNvPr id="2" name="图片 3"/>
        <xdr:cNvPicPr>
          <a:picLocks noChangeAspect="1"/>
        </xdr:cNvPicPr>
      </xdr:nvPicPr>
      <xdr:blipFill>
        <a:blip r:embed="rId1"/>
        <a:stretch>
          <a:fillRect/>
        </a:stretch>
      </xdr:blipFill>
      <xdr:spPr>
        <a:xfrm>
          <a:off x="6330950" y="1485900"/>
          <a:ext cx="9525" cy="10160"/>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A169"/>
  <sheetViews>
    <sheetView showZeros="0" zoomScale="70" zoomScaleNormal="70" topLeftCell="G1" workbookViewId="0">
      <pane ySplit="6" topLeftCell="A127" activePane="bottomLeft" state="frozen"/>
      <selection/>
      <selection pane="bottomLeft" activeCell="H11" sqref="H11"/>
    </sheetView>
  </sheetViews>
  <sheetFormatPr defaultColWidth="9" defaultRowHeight="18.75"/>
  <cols>
    <col min="1" max="1" width="7.91666666666667" style="29" customWidth="1"/>
    <col min="2" max="2" width="13.5666666666667" style="30" customWidth="1"/>
    <col min="3" max="3" width="28.8083333333333" style="30" customWidth="1"/>
    <col min="4" max="4" width="14.075" style="30" customWidth="1"/>
    <col min="5" max="5" width="13.6916666666667" style="30" hidden="1" customWidth="1"/>
    <col min="6" max="6" width="7.16666666666667" style="30" hidden="1" customWidth="1"/>
    <col min="7" max="7" width="47.4083333333333" style="30" customWidth="1"/>
    <col min="8" max="8" width="101.1" style="31" customWidth="1"/>
    <col min="9" max="9" width="11" style="31" customWidth="1"/>
    <col min="10" max="10" width="14.3083333333333" style="31" customWidth="1"/>
    <col min="11" max="11" width="20.275" style="32" customWidth="1"/>
    <col min="12" max="14" width="16.5416666666667" style="32" customWidth="1"/>
    <col min="15" max="15" width="12.3083333333333" style="32" customWidth="1"/>
    <col min="16" max="16" width="13.5416666666667" style="32" customWidth="1"/>
    <col min="17" max="19" width="11" style="30" customWidth="1"/>
    <col min="20" max="21" width="13.5416666666667" style="30" customWidth="1"/>
    <col min="22" max="23" width="10.85" style="30" customWidth="1"/>
    <col min="24" max="24" width="9.31666666666667" style="33" customWidth="1"/>
    <col min="25" max="25" width="8.45833333333333" style="34" customWidth="1"/>
    <col min="26" max="26" width="10.0666666666667" style="33" customWidth="1"/>
    <col min="27" max="27" width="9" style="35"/>
    <col min="28" max="16384" width="9" style="36"/>
  </cols>
  <sheetData>
    <row r="1" s="22" customFormat="1" ht="84" customHeight="1" spans="1:27">
      <c r="A1" s="37" t="s">
        <v>0</v>
      </c>
      <c r="B1" s="37"/>
      <c r="C1" s="37"/>
      <c r="D1" s="38"/>
      <c r="E1" s="38"/>
      <c r="F1" s="38"/>
      <c r="G1" s="37"/>
      <c r="H1" s="37"/>
      <c r="I1" s="37"/>
      <c r="J1" s="37"/>
      <c r="K1" s="49"/>
      <c r="L1" s="50"/>
      <c r="M1" s="50"/>
      <c r="N1" s="50"/>
      <c r="O1" s="50"/>
      <c r="P1" s="50"/>
      <c r="Q1" s="38"/>
      <c r="R1" s="38"/>
      <c r="S1" s="38"/>
      <c r="T1" s="38"/>
      <c r="U1" s="38"/>
      <c r="V1" s="38"/>
      <c r="W1" s="38"/>
      <c r="X1" s="37"/>
      <c r="Y1" s="37"/>
      <c r="Z1" s="37"/>
      <c r="AA1" s="61"/>
    </row>
    <row r="2" s="23" customFormat="1" ht="50" customHeight="1" spans="1:27">
      <c r="A2" s="39" t="s">
        <v>1</v>
      </c>
      <c r="B2" s="39"/>
      <c r="C2" s="39"/>
      <c r="D2" s="39"/>
      <c r="E2" s="40"/>
      <c r="F2" s="39"/>
      <c r="G2" s="39"/>
      <c r="H2" s="41"/>
      <c r="I2" s="39"/>
      <c r="J2" s="39"/>
      <c r="K2" s="51"/>
      <c r="L2" s="51"/>
      <c r="M2" s="51"/>
      <c r="N2" s="51"/>
      <c r="O2" s="51"/>
      <c r="P2" s="51"/>
      <c r="Q2" s="39"/>
      <c r="R2" s="39"/>
      <c r="S2" s="39"/>
      <c r="T2" s="39"/>
      <c r="U2" s="39"/>
      <c r="V2" s="39"/>
      <c r="W2" s="39"/>
      <c r="X2" s="39"/>
      <c r="Y2" s="39"/>
      <c r="Z2" s="39"/>
      <c r="AA2" s="62"/>
    </row>
    <row r="3" s="24" customFormat="1" ht="42" customHeight="1" spans="1:27">
      <c r="A3" s="10" t="s">
        <v>2</v>
      </c>
      <c r="B3" s="10" t="s">
        <v>3</v>
      </c>
      <c r="C3" s="10" t="s">
        <v>4</v>
      </c>
      <c r="D3" s="10" t="s">
        <v>5</v>
      </c>
      <c r="E3" s="10" t="s">
        <v>6</v>
      </c>
      <c r="F3" s="10" t="s">
        <v>7</v>
      </c>
      <c r="G3" s="10" t="s">
        <v>8</v>
      </c>
      <c r="H3" s="10" t="s">
        <v>9</v>
      </c>
      <c r="I3" s="10" t="s">
        <v>10</v>
      </c>
      <c r="J3" s="10" t="s">
        <v>11</v>
      </c>
      <c r="K3" s="16" t="s">
        <v>12</v>
      </c>
      <c r="L3" s="16" t="s">
        <v>13</v>
      </c>
      <c r="M3" s="16"/>
      <c r="N3" s="16"/>
      <c r="O3" s="16"/>
      <c r="P3" s="16"/>
      <c r="Q3" s="10"/>
      <c r="R3" s="10"/>
      <c r="S3" s="10"/>
      <c r="T3" s="10"/>
      <c r="U3" s="10"/>
      <c r="V3" s="10"/>
      <c r="W3" s="17" t="s">
        <v>14</v>
      </c>
      <c r="X3" s="10" t="s">
        <v>15</v>
      </c>
      <c r="Y3" s="10" t="s">
        <v>16</v>
      </c>
      <c r="Z3" s="10" t="s">
        <v>17</v>
      </c>
      <c r="AA3" s="232" t="s">
        <v>18</v>
      </c>
    </row>
    <row r="4" s="24" customFormat="1" ht="42" customHeight="1" spans="1:27">
      <c r="A4" s="10"/>
      <c r="B4" s="10"/>
      <c r="C4" s="10"/>
      <c r="D4" s="10"/>
      <c r="E4" s="10"/>
      <c r="F4" s="10"/>
      <c r="G4" s="10"/>
      <c r="H4" s="10"/>
      <c r="I4" s="10"/>
      <c r="J4" s="10"/>
      <c r="K4" s="16"/>
      <c r="L4" s="16" t="s">
        <v>19</v>
      </c>
      <c r="M4" s="16"/>
      <c r="N4" s="16"/>
      <c r="O4" s="16"/>
      <c r="P4" s="16"/>
      <c r="Q4" s="10"/>
      <c r="R4" s="10"/>
      <c r="S4" s="10"/>
      <c r="T4" s="10" t="s">
        <v>20</v>
      </c>
      <c r="U4" s="10" t="s">
        <v>21</v>
      </c>
      <c r="V4" s="10" t="s">
        <v>22</v>
      </c>
      <c r="W4" s="229"/>
      <c r="X4" s="10"/>
      <c r="Y4" s="10"/>
      <c r="Z4" s="10"/>
      <c r="AA4" s="232"/>
    </row>
    <row r="5" s="24" customFormat="1" ht="42" customHeight="1" spans="1:27">
      <c r="A5" s="10"/>
      <c r="B5" s="10"/>
      <c r="C5" s="10"/>
      <c r="D5" s="10"/>
      <c r="E5" s="10"/>
      <c r="F5" s="10"/>
      <c r="G5" s="10"/>
      <c r="H5" s="10"/>
      <c r="I5" s="10"/>
      <c r="J5" s="10"/>
      <c r="K5" s="16"/>
      <c r="L5" s="52" t="s">
        <v>23</v>
      </c>
      <c r="M5" s="53" t="s">
        <v>24</v>
      </c>
      <c r="N5" s="54"/>
      <c r="O5" s="52" t="s">
        <v>25</v>
      </c>
      <c r="P5" s="52" t="s">
        <v>26</v>
      </c>
      <c r="Q5" s="17" t="s">
        <v>27</v>
      </c>
      <c r="R5" s="17" t="s">
        <v>28</v>
      </c>
      <c r="S5" s="17" t="s">
        <v>29</v>
      </c>
      <c r="T5" s="10"/>
      <c r="U5" s="10"/>
      <c r="V5" s="10"/>
      <c r="W5" s="229"/>
      <c r="X5" s="10"/>
      <c r="Y5" s="10"/>
      <c r="Z5" s="10"/>
      <c r="AA5" s="232"/>
    </row>
    <row r="6" s="24" customFormat="1" ht="42" customHeight="1" spans="1:27">
      <c r="A6" s="10"/>
      <c r="B6" s="10"/>
      <c r="C6" s="10"/>
      <c r="D6" s="10"/>
      <c r="E6" s="10"/>
      <c r="F6" s="10"/>
      <c r="G6" s="10"/>
      <c r="H6" s="10"/>
      <c r="I6" s="10"/>
      <c r="J6" s="10"/>
      <c r="K6" s="16"/>
      <c r="L6" s="55"/>
      <c r="M6" s="16" t="s">
        <v>30</v>
      </c>
      <c r="N6" s="16" t="s">
        <v>31</v>
      </c>
      <c r="O6" s="55"/>
      <c r="P6" s="55"/>
      <c r="Q6" s="60"/>
      <c r="R6" s="60"/>
      <c r="S6" s="60"/>
      <c r="T6" s="10"/>
      <c r="U6" s="10"/>
      <c r="V6" s="10"/>
      <c r="W6" s="60"/>
      <c r="X6" s="10"/>
      <c r="Y6" s="10"/>
      <c r="Z6" s="10"/>
      <c r="AA6" s="232"/>
    </row>
    <row r="7" s="206" customFormat="1" ht="43" customHeight="1" spans="1:27">
      <c r="A7" s="11" t="s">
        <v>32</v>
      </c>
      <c r="B7" s="11"/>
      <c r="C7" s="11"/>
      <c r="D7" s="11"/>
      <c r="E7" s="11"/>
      <c r="F7" s="11"/>
      <c r="G7" s="11"/>
      <c r="H7" s="11">
        <f t="shared" ref="H7:U7" si="0">SUM(H8,H120,H128,H161,H163,H165,H167)</f>
        <v>144</v>
      </c>
      <c r="I7" s="11"/>
      <c r="J7" s="11"/>
      <c r="K7" s="18">
        <f t="shared" si="0"/>
        <v>132446.319885</v>
      </c>
      <c r="L7" s="18">
        <f t="shared" si="0"/>
        <v>130167.319885</v>
      </c>
      <c r="M7" s="18">
        <f t="shared" si="0"/>
        <v>91812.63078</v>
      </c>
      <c r="N7" s="18">
        <f t="shared" si="0"/>
        <v>28065.389105</v>
      </c>
      <c r="O7" s="18">
        <f t="shared" si="0"/>
        <v>5481</v>
      </c>
      <c r="P7" s="18">
        <f t="shared" si="0"/>
        <v>4513.3</v>
      </c>
      <c r="Q7" s="18">
        <f t="shared" si="0"/>
        <v>0</v>
      </c>
      <c r="R7" s="18">
        <f t="shared" si="0"/>
        <v>295</v>
      </c>
      <c r="S7" s="18">
        <f t="shared" si="0"/>
        <v>0</v>
      </c>
      <c r="T7" s="18">
        <f t="shared" si="0"/>
        <v>2000</v>
      </c>
      <c r="U7" s="18">
        <f t="shared" si="0"/>
        <v>279</v>
      </c>
      <c r="V7" s="18">
        <f>SUBTOTAL(9,V8,V120,V128,V161,V163,V165,V167)</f>
        <v>0</v>
      </c>
      <c r="W7" s="18"/>
      <c r="X7" s="19"/>
      <c r="Y7" s="19"/>
      <c r="Z7" s="19"/>
      <c r="AA7" s="233"/>
    </row>
    <row r="8" s="207" customFormat="1" ht="43" customHeight="1" spans="1:27">
      <c r="A8" s="11" t="s">
        <v>33</v>
      </c>
      <c r="B8" s="212" t="s">
        <v>34</v>
      </c>
      <c r="C8" s="213"/>
      <c r="D8" s="214"/>
      <c r="E8" s="11"/>
      <c r="F8" s="11"/>
      <c r="G8" s="11"/>
      <c r="H8" s="11">
        <f>SUBTOTAL(9,H37,H66,H73,H79,H9,H85)</f>
        <v>105</v>
      </c>
      <c r="I8" s="224"/>
      <c r="J8" s="224">
        <f>K8/K7</f>
        <v>0.798416973584604</v>
      </c>
      <c r="K8" s="18">
        <f t="shared" ref="K8:V8" si="1">SUM(K37,K66,K73,K79,K9,K85)</f>
        <v>105747.389885</v>
      </c>
      <c r="L8" s="18">
        <f t="shared" si="1"/>
        <v>105585.509885</v>
      </c>
      <c r="M8" s="18">
        <f t="shared" si="1"/>
        <v>83589.03078</v>
      </c>
      <c r="N8" s="18">
        <f t="shared" si="1"/>
        <v>18098.179105</v>
      </c>
      <c r="O8" s="18">
        <f t="shared" si="1"/>
        <v>0</v>
      </c>
      <c r="P8" s="18">
        <f t="shared" si="1"/>
        <v>3603.3</v>
      </c>
      <c r="Q8" s="18">
        <f t="shared" si="1"/>
        <v>0</v>
      </c>
      <c r="R8" s="18">
        <f t="shared" si="1"/>
        <v>295</v>
      </c>
      <c r="S8" s="18">
        <f t="shared" si="1"/>
        <v>0</v>
      </c>
      <c r="T8" s="18">
        <f t="shared" si="1"/>
        <v>0</v>
      </c>
      <c r="U8" s="18">
        <f t="shared" si="1"/>
        <v>161.88</v>
      </c>
      <c r="V8" s="18">
        <f t="shared" si="1"/>
        <v>0</v>
      </c>
      <c r="W8" s="11"/>
      <c r="X8" s="18">
        <f t="shared" ref="X8:Z8" si="2">SUM(X37,X66,X73,X79,X9,X85)</f>
        <v>0</v>
      </c>
      <c r="Y8" s="18">
        <f t="shared" si="2"/>
        <v>0</v>
      </c>
      <c r="Z8" s="230">
        <f t="shared" si="2"/>
        <v>0</v>
      </c>
      <c r="AA8" s="234"/>
    </row>
    <row r="9" s="207" customFormat="1" ht="43" customHeight="1" spans="1:27">
      <c r="A9" s="215" t="s">
        <v>35</v>
      </c>
      <c r="B9" s="216"/>
      <c r="C9" s="217"/>
      <c r="D9" s="214"/>
      <c r="E9" s="11"/>
      <c r="F9" s="11"/>
      <c r="G9" s="11"/>
      <c r="H9" s="11">
        <v>27</v>
      </c>
      <c r="I9" s="224"/>
      <c r="J9" s="224">
        <f>K9/K7</f>
        <v>0.196040206383572</v>
      </c>
      <c r="K9" s="18">
        <f t="shared" ref="K9:V9" si="3">SUM(K10:K36)</f>
        <v>25964.803885</v>
      </c>
      <c r="L9" s="18">
        <f t="shared" si="3"/>
        <v>25964.803885</v>
      </c>
      <c r="M9" s="18">
        <f t="shared" si="3"/>
        <v>17046.62478</v>
      </c>
      <c r="N9" s="18">
        <f t="shared" si="3"/>
        <v>8918.179105</v>
      </c>
      <c r="O9" s="18">
        <f t="shared" si="3"/>
        <v>0</v>
      </c>
      <c r="P9" s="18">
        <f t="shared" si="3"/>
        <v>0</v>
      </c>
      <c r="Q9" s="18">
        <f t="shared" si="3"/>
        <v>0</v>
      </c>
      <c r="R9" s="18">
        <f t="shared" si="3"/>
        <v>0</v>
      </c>
      <c r="S9" s="18">
        <f t="shared" si="3"/>
        <v>0</v>
      </c>
      <c r="T9" s="18">
        <f t="shared" si="3"/>
        <v>0</v>
      </c>
      <c r="U9" s="18">
        <f t="shared" si="3"/>
        <v>0</v>
      </c>
      <c r="V9" s="18">
        <f t="shared" si="3"/>
        <v>0</v>
      </c>
      <c r="W9" s="11"/>
      <c r="X9" s="230"/>
      <c r="Y9" s="230"/>
      <c r="Z9" s="230"/>
      <c r="AA9" s="234"/>
    </row>
    <row r="10" s="208" customFormat="1" ht="228" customHeight="1" spans="1:27">
      <c r="A10" s="218">
        <v>1</v>
      </c>
      <c r="B10" s="218" t="s">
        <v>36</v>
      </c>
      <c r="C10" s="218" t="s">
        <v>37</v>
      </c>
      <c r="D10" s="218" t="s">
        <v>34</v>
      </c>
      <c r="E10" s="218" t="s">
        <v>38</v>
      </c>
      <c r="F10" s="218" t="s">
        <v>39</v>
      </c>
      <c r="G10" s="218" t="s">
        <v>40</v>
      </c>
      <c r="H10" s="219" t="s">
        <v>41</v>
      </c>
      <c r="I10" s="218" t="s">
        <v>42</v>
      </c>
      <c r="J10" s="218">
        <v>13988.5</v>
      </c>
      <c r="K10" s="225">
        <f t="shared" ref="K10:K36" si="4">SUM(L10,T10,U10,V10)</f>
        <v>559.54</v>
      </c>
      <c r="L10" s="225">
        <f t="shared" ref="L10:L36" si="5">SUM(M10:S10)</f>
        <v>559.54</v>
      </c>
      <c r="M10" s="225">
        <f>J10*0.04</f>
        <v>559.54</v>
      </c>
      <c r="N10" s="225"/>
      <c r="O10" s="225"/>
      <c r="P10" s="225"/>
      <c r="Q10" s="218"/>
      <c r="R10" s="218"/>
      <c r="S10" s="218"/>
      <c r="T10" s="218"/>
      <c r="U10" s="218"/>
      <c r="V10" s="218"/>
      <c r="W10" s="218">
        <v>15728</v>
      </c>
      <c r="X10" s="218" t="s">
        <v>43</v>
      </c>
      <c r="Y10" s="218" t="s">
        <v>44</v>
      </c>
      <c r="Z10" s="218" t="s">
        <v>45</v>
      </c>
      <c r="AA10" s="120" t="s">
        <v>46</v>
      </c>
    </row>
    <row r="11" s="208" customFormat="1" ht="222" customHeight="1" spans="1:27">
      <c r="A11" s="218">
        <v>2</v>
      </c>
      <c r="B11" s="218" t="s">
        <v>47</v>
      </c>
      <c r="C11" s="218" t="s">
        <v>48</v>
      </c>
      <c r="D11" s="218" t="s">
        <v>34</v>
      </c>
      <c r="E11" s="218" t="s">
        <v>38</v>
      </c>
      <c r="F11" s="218" t="s">
        <v>39</v>
      </c>
      <c r="G11" s="218" t="s">
        <v>49</v>
      </c>
      <c r="H11" s="219" t="s">
        <v>50</v>
      </c>
      <c r="I11" s="218" t="s">
        <v>42</v>
      </c>
      <c r="J11" s="218">
        <v>21835.6</v>
      </c>
      <c r="K11" s="225">
        <f t="shared" si="4"/>
        <v>873.424</v>
      </c>
      <c r="L11" s="225">
        <f t="shared" si="5"/>
        <v>873.424</v>
      </c>
      <c r="M11" s="225">
        <f>J11*0.04</f>
        <v>873.424</v>
      </c>
      <c r="N11" s="225"/>
      <c r="O11" s="225"/>
      <c r="P11" s="225"/>
      <c r="Q11" s="218"/>
      <c r="R11" s="218"/>
      <c r="S11" s="218"/>
      <c r="T11" s="218"/>
      <c r="U11" s="218"/>
      <c r="V11" s="218"/>
      <c r="W11" s="218">
        <v>18548</v>
      </c>
      <c r="X11" s="218" t="s">
        <v>43</v>
      </c>
      <c r="Y11" s="218" t="s">
        <v>44</v>
      </c>
      <c r="Z11" s="218" t="s">
        <v>45</v>
      </c>
      <c r="AA11" s="120" t="s">
        <v>46</v>
      </c>
    </row>
    <row r="12" s="208" customFormat="1" ht="265" customHeight="1" spans="1:27">
      <c r="A12" s="218">
        <v>3</v>
      </c>
      <c r="B12" s="218" t="s">
        <v>51</v>
      </c>
      <c r="C12" s="218" t="s">
        <v>52</v>
      </c>
      <c r="D12" s="218" t="s">
        <v>34</v>
      </c>
      <c r="E12" s="218" t="s">
        <v>38</v>
      </c>
      <c r="F12" s="218" t="s">
        <v>39</v>
      </c>
      <c r="G12" s="218" t="s">
        <v>53</v>
      </c>
      <c r="H12" s="219" t="s">
        <v>54</v>
      </c>
      <c r="I12" s="218" t="s">
        <v>42</v>
      </c>
      <c r="J12" s="218">
        <v>103024.24</v>
      </c>
      <c r="K12" s="225">
        <f t="shared" si="4"/>
        <v>978.73028</v>
      </c>
      <c r="L12" s="225">
        <f t="shared" si="5"/>
        <v>978.73028</v>
      </c>
      <c r="M12" s="225">
        <f>J12*0.0095</f>
        <v>978.73028</v>
      </c>
      <c r="N12" s="225"/>
      <c r="O12" s="225"/>
      <c r="P12" s="225"/>
      <c r="Q12" s="218"/>
      <c r="R12" s="218"/>
      <c r="S12" s="218"/>
      <c r="T12" s="218"/>
      <c r="U12" s="218"/>
      <c r="V12" s="218"/>
      <c r="W12" s="218">
        <v>53780</v>
      </c>
      <c r="X12" s="218" t="s">
        <v>43</v>
      </c>
      <c r="Y12" s="218" t="s">
        <v>44</v>
      </c>
      <c r="Z12" s="218" t="s">
        <v>45</v>
      </c>
      <c r="AA12" s="120" t="s">
        <v>46</v>
      </c>
    </row>
    <row r="13" s="208" customFormat="1" ht="187" customHeight="1" spans="1:27">
      <c r="A13" s="218">
        <v>4</v>
      </c>
      <c r="B13" s="218" t="s">
        <v>55</v>
      </c>
      <c r="C13" s="218" t="s">
        <v>56</v>
      </c>
      <c r="D13" s="218" t="s">
        <v>34</v>
      </c>
      <c r="E13" s="218" t="s">
        <v>38</v>
      </c>
      <c r="F13" s="218" t="s">
        <v>39</v>
      </c>
      <c r="G13" s="218" t="s">
        <v>57</v>
      </c>
      <c r="H13" s="219" t="s">
        <v>58</v>
      </c>
      <c r="I13" s="218" t="s">
        <v>42</v>
      </c>
      <c r="J13" s="218">
        <v>14029.47</v>
      </c>
      <c r="K13" s="225">
        <f t="shared" si="4"/>
        <v>133.279965</v>
      </c>
      <c r="L13" s="225">
        <f t="shared" si="5"/>
        <v>133.279965</v>
      </c>
      <c r="M13" s="225"/>
      <c r="N13" s="225">
        <f>J13*95/10000</f>
        <v>133.279965</v>
      </c>
      <c r="O13" s="225"/>
      <c r="P13" s="225"/>
      <c r="Q13" s="218"/>
      <c r="R13" s="218"/>
      <c r="S13" s="218"/>
      <c r="T13" s="218"/>
      <c r="U13" s="218"/>
      <c r="V13" s="218"/>
      <c r="W13" s="218">
        <v>6696</v>
      </c>
      <c r="X13" s="218" t="s">
        <v>43</v>
      </c>
      <c r="Y13" s="218" t="s">
        <v>44</v>
      </c>
      <c r="Z13" s="218" t="s">
        <v>45</v>
      </c>
      <c r="AA13" s="120" t="s">
        <v>59</v>
      </c>
    </row>
    <row r="14" s="208" customFormat="1" ht="277" customHeight="1" spans="1:27">
      <c r="A14" s="218">
        <v>5</v>
      </c>
      <c r="B14" s="218" t="s">
        <v>60</v>
      </c>
      <c r="C14" s="218" t="s">
        <v>61</v>
      </c>
      <c r="D14" s="218" t="s">
        <v>34</v>
      </c>
      <c r="E14" s="218" t="s">
        <v>38</v>
      </c>
      <c r="F14" s="218" t="s">
        <v>39</v>
      </c>
      <c r="G14" s="218" t="s">
        <v>62</v>
      </c>
      <c r="H14" s="219" t="s">
        <v>63</v>
      </c>
      <c r="I14" s="218" t="s">
        <v>42</v>
      </c>
      <c r="J14" s="218">
        <v>176653.98</v>
      </c>
      <c r="K14" s="225">
        <f t="shared" si="4"/>
        <v>4416.3495</v>
      </c>
      <c r="L14" s="225">
        <f t="shared" si="5"/>
        <v>4416.3495</v>
      </c>
      <c r="M14" s="225">
        <f>J14*0.025</f>
        <v>4416.3495</v>
      </c>
      <c r="N14" s="225"/>
      <c r="O14" s="225"/>
      <c r="P14" s="225"/>
      <c r="Q14" s="218"/>
      <c r="R14" s="218"/>
      <c r="S14" s="218"/>
      <c r="T14" s="218"/>
      <c r="U14" s="218"/>
      <c r="V14" s="218"/>
      <c r="W14" s="218">
        <v>62668</v>
      </c>
      <c r="X14" s="218" t="s">
        <v>43</v>
      </c>
      <c r="Y14" s="218" t="s">
        <v>44</v>
      </c>
      <c r="Z14" s="218" t="s">
        <v>45</v>
      </c>
      <c r="AA14" s="120" t="s">
        <v>59</v>
      </c>
    </row>
    <row r="15" s="208" customFormat="1" ht="181" customHeight="1" spans="1:27">
      <c r="A15" s="218">
        <v>6</v>
      </c>
      <c r="B15" s="218" t="s">
        <v>64</v>
      </c>
      <c r="C15" s="218" t="s">
        <v>65</v>
      </c>
      <c r="D15" s="218" t="s">
        <v>34</v>
      </c>
      <c r="E15" s="218" t="s">
        <v>38</v>
      </c>
      <c r="F15" s="218" t="s">
        <v>39</v>
      </c>
      <c r="G15" s="218" t="s">
        <v>66</v>
      </c>
      <c r="H15" s="219" t="s">
        <v>67</v>
      </c>
      <c r="I15" s="218" t="s">
        <v>42</v>
      </c>
      <c r="J15" s="218">
        <v>97317.16</v>
      </c>
      <c r="K15" s="225">
        <f t="shared" si="4"/>
        <v>1459.7574</v>
      </c>
      <c r="L15" s="225">
        <f t="shared" si="5"/>
        <v>1459.7574</v>
      </c>
      <c r="M15" s="225"/>
      <c r="N15" s="225">
        <f>J15*0.015</f>
        <v>1459.7574</v>
      </c>
      <c r="O15" s="225"/>
      <c r="P15" s="225"/>
      <c r="Q15" s="218"/>
      <c r="R15" s="218"/>
      <c r="S15" s="218"/>
      <c r="T15" s="218"/>
      <c r="U15" s="218"/>
      <c r="V15" s="218"/>
      <c r="W15" s="218">
        <v>46116</v>
      </c>
      <c r="X15" s="218" t="s">
        <v>68</v>
      </c>
      <c r="Y15" s="218" t="s">
        <v>69</v>
      </c>
      <c r="Z15" s="218" t="s">
        <v>70</v>
      </c>
      <c r="AA15" s="120" t="s">
        <v>71</v>
      </c>
    </row>
    <row r="16" s="208" customFormat="1" ht="184" customHeight="1" spans="1:27">
      <c r="A16" s="218">
        <v>7</v>
      </c>
      <c r="B16" s="218" t="s">
        <v>72</v>
      </c>
      <c r="C16" s="218" t="s">
        <v>73</v>
      </c>
      <c r="D16" s="218" t="s">
        <v>34</v>
      </c>
      <c r="E16" s="218" t="s">
        <v>38</v>
      </c>
      <c r="F16" s="218" t="s">
        <v>39</v>
      </c>
      <c r="G16" s="218" t="s">
        <v>74</v>
      </c>
      <c r="H16" s="219" t="s">
        <v>75</v>
      </c>
      <c r="I16" s="218" t="s">
        <v>42</v>
      </c>
      <c r="J16" s="218">
        <v>78751.45</v>
      </c>
      <c r="K16" s="225">
        <f t="shared" si="4"/>
        <v>1181.27175</v>
      </c>
      <c r="L16" s="225">
        <f t="shared" si="5"/>
        <v>1181.27175</v>
      </c>
      <c r="M16" s="225"/>
      <c r="N16" s="225">
        <f>J16*0.015</f>
        <v>1181.27175</v>
      </c>
      <c r="O16" s="225"/>
      <c r="P16" s="225"/>
      <c r="Q16" s="218"/>
      <c r="R16" s="218"/>
      <c r="S16" s="218"/>
      <c r="T16" s="218"/>
      <c r="U16" s="218"/>
      <c r="V16" s="218"/>
      <c r="W16" s="218">
        <v>37812</v>
      </c>
      <c r="X16" s="218" t="s">
        <v>68</v>
      </c>
      <c r="Y16" s="218" t="s">
        <v>69</v>
      </c>
      <c r="Z16" s="218" t="s">
        <v>70</v>
      </c>
      <c r="AA16" s="120" t="s">
        <v>71</v>
      </c>
    </row>
    <row r="17" s="208" customFormat="1" ht="178" customHeight="1" spans="1:27">
      <c r="A17" s="218">
        <v>8</v>
      </c>
      <c r="B17" s="218" t="s">
        <v>76</v>
      </c>
      <c r="C17" s="218" t="s">
        <v>77</v>
      </c>
      <c r="D17" s="218" t="s">
        <v>34</v>
      </c>
      <c r="E17" s="218" t="s">
        <v>38</v>
      </c>
      <c r="F17" s="218" t="s">
        <v>39</v>
      </c>
      <c r="G17" s="218" t="s">
        <v>78</v>
      </c>
      <c r="H17" s="219" t="s">
        <v>79</v>
      </c>
      <c r="I17" s="218" t="s">
        <v>42</v>
      </c>
      <c r="J17" s="218">
        <v>33378.3</v>
      </c>
      <c r="K17" s="225">
        <f t="shared" si="4"/>
        <v>100.1349</v>
      </c>
      <c r="L17" s="225">
        <f t="shared" si="5"/>
        <v>100.1349</v>
      </c>
      <c r="M17" s="225"/>
      <c r="N17" s="225">
        <f>J17*0.003</f>
        <v>100.1349</v>
      </c>
      <c r="O17" s="225"/>
      <c r="P17" s="225"/>
      <c r="Q17" s="218"/>
      <c r="R17" s="218"/>
      <c r="S17" s="218"/>
      <c r="T17" s="218"/>
      <c r="U17" s="218"/>
      <c r="V17" s="218"/>
      <c r="W17" s="218">
        <v>19544</v>
      </c>
      <c r="X17" s="218" t="s">
        <v>68</v>
      </c>
      <c r="Y17" s="218" t="s">
        <v>69</v>
      </c>
      <c r="Z17" s="218" t="s">
        <v>70</v>
      </c>
      <c r="AA17" s="120" t="s">
        <v>59</v>
      </c>
    </row>
    <row r="18" s="208" customFormat="1" ht="122" customHeight="1" spans="1:27">
      <c r="A18" s="218">
        <v>9</v>
      </c>
      <c r="B18" s="218" t="s">
        <v>80</v>
      </c>
      <c r="C18" s="218" t="s">
        <v>81</v>
      </c>
      <c r="D18" s="218" t="s">
        <v>34</v>
      </c>
      <c r="E18" s="218" t="s">
        <v>82</v>
      </c>
      <c r="F18" s="218" t="s">
        <v>39</v>
      </c>
      <c r="G18" s="218" t="s">
        <v>83</v>
      </c>
      <c r="H18" s="219" t="s">
        <v>84</v>
      </c>
      <c r="I18" s="218" t="s">
        <v>42</v>
      </c>
      <c r="J18" s="218">
        <v>3500.3</v>
      </c>
      <c r="K18" s="225">
        <f t="shared" si="4"/>
        <v>35.003</v>
      </c>
      <c r="L18" s="225">
        <f t="shared" si="5"/>
        <v>35.003</v>
      </c>
      <c r="M18" s="225"/>
      <c r="N18" s="225">
        <f>J18*0.01</f>
        <v>35.003</v>
      </c>
      <c r="O18" s="225"/>
      <c r="P18" s="225"/>
      <c r="Q18" s="218"/>
      <c r="R18" s="218"/>
      <c r="S18" s="218"/>
      <c r="T18" s="218"/>
      <c r="U18" s="218"/>
      <c r="V18" s="218"/>
      <c r="W18" s="218">
        <v>2432</v>
      </c>
      <c r="X18" s="218" t="s">
        <v>85</v>
      </c>
      <c r="Y18" s="218" t="s">
        <v>86</v>
      </c>
      <c r="Z18" s="218" t="s">
        <v>70</v>
      </c>
      <c r="AA18" s="120" t="s">
        <v>59</v>
      </c>
    </row>
    <row r="19" s="208" customFormat="1" ht="134" customHeight="1" spans="1:27">
      <c r="A19" s="218">
        <v>10</v>
      </c>
      <c r="B19" s="218" t="s">
        <v>87</v>
      </c>
      <c r="C19" s="218" t="s">
        <v>88</v>
      </c>
      <c r="D19" s="218" t="s">
        <v>34</v>
      </c>
      <c r="E19" s="218" t="s">
        <v>38</v>
      </c>
      <c r="F19" s="218" t="s">
        <v>39</v>
      </c>
      <c r="G19" s="218" t="s">
        <v>89</v>
      </c>
      <c r="H19" s="219" t="s">
        <v>90</v>
      </c>
      <c r="I19" s="218" t="s">
        <v>42</v>
      </c>
      <c r="J19" s="218">
        <v>6434.99</v>
      </c>
      <c r="K19" s="225">
        <f t="shared" si="4"/>
        <v>289.57455</v>
      </c>
      <c r="L19" s="225">
        <f t="shared" si="5"/>
        <v>289.57455</v>
      </c>
      <c r="M19" s="225"/>
      <c r="N19" s="225">
        <f>J19*0.045</f>
        <v>289.57455</v>
      </c>
      <c r="O19" s="225"/>
      <c r="P19" s="225"/>
      <c r="Q19" s="218"/>
      <c r="R19" s="218"/>
      <c r="S19" s="218"/>
      <c r="T19" s="218"/>
      <c r="U19" s="218"/>
      <c r="V19" s="218"/>
      <c r="W19" s="218">
        <v>15000</v>
      </c>
      <c r="X19" s="218" t="s">
        <v>91</v>
      </c>
      <c r="Y19" s="218" t="s">
        <v>92</v>
      </c>
      <c r="Z19" s="218" t="s">
        <v>93</v>
      </c>
      <c r="AA19" s="120" t="s">
        <v>59</v>
      </c>
    </row>
    <row r="20" s="208" customFormat="1" ht="90" customHeight="1" spans="1:27">
      <c r="A20" s="218">
        <v>11</v>
      </c>
      <c r="B20" s="218" t="s">
        <v>94</v>
      </c>
      <c r="C20" s="218" t="s">
        <v>95</v>
      </c>
      <c r="D20" s="218" t="s">
        <v>34</v>
      </c>
      <c r="E20" s="218" t="s">
        <v>38</v>
      </c>
      <c r="F20" s="218" t="s">
        <v>39</v>
      </c>
      <c r="G20" s="218" t="s">
        <v>96</v>
      </c>
      <c r="H20" s="219" t="s">
        <v>97</v>
      </c>
      <c r="I20" s="218" t="s">
        <v>42</v>
      </c>
      <c r="J20" s="218">
        <v>504.7</v>
      </c>
      <c r="K20" s="225">
        <f t="shared" si="4"/>
        <v>75.705</v>
      </c>
      <c r="L20" s="225">
        <f t="shared" si="5"/>
        <v>75.705</v>
      </c>
      <c r="M20" s="225"/>
      <c r="N20" s="225">
        <f>J20*0.15</f>
        <v>75.705</v>
      </c>
      <c r="O20" s="225"/>
      <c r="P20" s="225"/>
      <c r="Q20" s="218"/>
      <c r="R20" s="218"/>
      <c r="S20" s="218"/>
      <c r="T20" s="218"/>
      <c r="U20" s="218"/>
      <c r="V20" s="218"/>
      <c r="W20" s="218">
        <v>360</v>
      </c>
      <c r="X20" s="218" t="s">
        <v>91</v>
      </c>
      <c r="Y20" s="218" t="s">
        <v>92</v>
      </c>
      <c r="Z20" s="235" t="s">
        <v>93</v>
      </c>
      <c r="AA20" s="120" t="s">
        <v>59</v>
      </c>
    </row>
    <row r="21" s="208" customFormat="1" ht="144" customHeight="1" spans="1:27">
      <c r="A21" s="218">
        <v>12</v>
      </c>
      <c r="B21" s="218" t="s">
        <v>98</v>
      </c>
      <c r="C21" s="218" t="s">
        <v>99</v>
      </c>
      <c r="D21" s="218" t="s">
        <v>34</v>
      </c>
      <c r="E21" s="218" t="s">
        <v>38</v>
      </c>
      <c r="F21" s="218" t="s">
        <v>39</v>
      </c>
      <c r="G21" s="218" t="s">
        <v>100</v>
      </c>
      <c r="H21" s="219" t="s">
        <v>101</v>
      </c>
      <c r="I21" s="218" t="s">
        <v>42</v>
      </c>
      <c r="J21" s="218">
        <v>831.32</v>
      </c>
      <c r="K21" s="225">
        <f t="shared" si="4"/>
        <v>24.9396</v>
      </c>
      <c r="L21" s="225">
        <f t="shared" si="5"/>
        <v>24.9396</v>
      </c>
      <c r="M21" s="225"/>
      <c r="N21" s="225">
        <f>J21*0.03</f>
        <v>24.9396</v>
      </c>
      <c r="O21" s="225"/>
      <c r="P21" s="225"/>
      <c r="Q21" s="218"/>
      <c r="R21" s="218"/>
      <c r="S21" s="218"/>
      <c r="T21" s="218"/>
      <c r="U21" s="218"/>
      <c r="V21" s="218"/>
      <c r="W21" s="218">
        <v>4820</v>
      </c>
      <c r="X21" s="218" t="s">
        <v>91</v>
      </c>
      <c r="Y21" s="218" t="s">
        <v>92</v>
      </c>
      <c r="Z21" s="235" t="s">
        <v>93</v>
      </c>
      <c r="AA21" s="120" t="s">
        <v>59</v>
      </c>
    </row>
    <row r="22" s="208" customFormat="1" ht="184" customHeight="1" spans="1:27">
      <c r="A22" s="218">
        <v>13</v>
      </c>
      <c r="B22" s="218" t="s">
        <v>102</v>
      </c>
      <c r="C22" s="218" t="s">
        <v>103</v>
      </c>
      <c r="D22" s="218" t="s">
        <v>34</v>
      </c>
      <c r="E22" s="218" t="s">
        <v>38</v>
      </c>
      <c r="F22" s="218" t="s">
        <v>39</v>
      </c>
      <c r="G22" s="218" t="s">
        <v>104</v>
      </c>
      <c r="H22" s="219" t="s">
        <v>105</v>
      </c>
      <c r="I22" s="218" t="s">
        <v>42</v>
      </c>
      <c r="J22" s="218">
        <v>6503.41</v>
      </c>
      <c r="K22" s="225">
        <f t="shared" si="4"/>
        <v>650.341</v>
      </c>
      <c r="L22" s="225">
        <f t="shared" si="5"/>
        <v>650.341</v>
      </c>
      <c r="M22" s="225">
        <f>J22*0.1</f>
        <v>650.341</v>
      </c>
      <c r="N22" s="225"/>
      <c r="O22" s="225"/>
      <c r="P22" s="225"/>
      <c r="Q22" s="218"/>
      <c r="R22" s="218"/>
      <c r="S22" s="218"/>
      <c r="T22" s="218"/>
      <c r="U22" s="218"/>
      <c r="V22" s="218"/>
      <c r="W22" s="218">
        <v>56360</v>
      </c>
      <c r="X22" s="218" t="s">
        <v>91</v>
      </c>
      <c r="Y22" s="218" t="s">
        <v>92</v>
      </c>
      <c r="Z22" s="235" t="s">
        <v>93</v>
      </c>
      <c r="AA22" s="120" t="s">
        <v>59</v>
      </c>
    </row>
    <row r="23" s="208" customFormat="1" ht="173" customHeight="1" spans="1:27">
      <c r="A23" s="218">
        <v>14</v>
      </c>
      <c r="B23" s="218" t="s">
        <v>106</v>
      </c>
      <c r="C23" s="218" t="s">
        <v>107</v>
      </c>
      <c r="D23" s="218" t="s">
        <v>34</v>
      </c>
      <c r="E23" s="218" t="s">
        <v>108</v>
      </c>
      <c r="F23" s="218" t="s">
        <v>39</v>
      </c>
      <c r="G23" s="218" t="s">
        <v>109</v>
      </c>
      <c r="H23" s="219" t="s">
        <v>110</v>
      </c>
      <c r="I23" s="218" t="s">
        <v>111</v>
      </c>
      <c r="J23" s="218">
        <v>7386</v>
      </c>
      <c r="K23" s="225">
        <f t="shared" si="4"/>
        <v>2954.4</v>
      </c>
      <c r="L23" s="225">
        <f t="shared" si="5"/>
        <v>2954.4</v>
      </c>
      <c r="M23" s="225"/>
      <c r="N23" s="225">
        <f>J23*0.4</f>
        <v>2954.4</v>
      </c>
      <c r="O23" s="225"/>
      <c r="P23" s="225"/>
      <c r="Q23" s="218"/>
      <c r="R23" s="218"/>
      <c r="S23" s="218"/>
      <c r="T23" s="218"/>
      <c r="U23" s="218"/>
      <c r="V23" s="218"/>
      <c r="W23" s="218">
        <v>17052</v>
      </c>
      <c r="X23" s="218" t="s">
        <v>112</v>
      </c>
      <c r="Y23" s="236" t="s">
        <v>113</v>
      </c>
      <c r="Z23" s="235" t="s">
        <v>114</v>
      </c>
      <c r="AA23" s="120" t="s">
        <v>59</v>
      </c>
    </row>
    <row r="24" s="208" customFormat="1" ht="177" customHeight="1" spans="1:27">
      <c r="A24" s="218">
        <v>15</v>
      </c>
      <c r="B24" s="218" t="s">
        <v>115</v>
      </c>
      <c r="C24" s="218" t="s">
        <v>116</v>
      </c>
      <c r="D24" s="218" t="s">
        <v>34</v>
      </c>
      <c r="E24" s="218" t="s">
        <v>108</v>
      </c>
      <c r="F24" s="218" t="s">
        <v>39</v>
      </c>
      <c r="G24" s="218" t="s">
        <v>117</v>
      </c>
      <c r="H24" s="219" t="s">
        <v>118</v>
      </c>
      <c r="I24" s="218" t="s">
        <v>119</v>
      </c>
      <c r="J24" s="218">
        <v>28199</v>
      </c>
      <c r="K24" s="225">
        <f t="shared" si="4"/>
        <v>1127.96</v>
      </c>
      <c r="L24" s="225">
        <f t="shared" si="5"/>
        <v>1127.96</v>
      </c>
      <c r="M24" s="225"/>
      <c r="N24" s="225">
        <f>J24*0.04</f>
        <v>1127.96</v>
      </c>
      <c r="O24" s="225"/>
      <c r="P24" s="225"/>
      <c r="Q24" s="218"/>
      <c r="R24" s="218"/>
      <c r="S24" s="218"/>
      <c r="T24" s="218"/>
      <c r="U24" s="218"/>
      <c r="V24" s="218"/>
      <c r="W24" s="218">
        <v>20052</v>
      </c>
      <c r="X24" s="218" t="s">
        <v>112</v>
      </c>
      <c r="Y24" s="236" t="s">
        <v>113</v>
      </c>
      <c r="Z24" s="235" t="s">
        <v>114</v>
      </c>
      <c r="AA24" s="120" t="s">
        <v>59</v>
      </c>
    </row>
    <row r="25" s="208" customFormat="1" ht="187" customHeight="1" spans="1:27">
      <c r="A25" s="218">
        <v>16</v>
      </c>
      <c r="B25" s="218" t="s">
        <v>120</v>
      </c>
      <c r="C25" s="218" t="s">
        <v>121</v>
      </c>
      <c r="D25" s="218" t="s">
        <v>34</v>
      </c>
      <c r="E25" s="218" t="s">
        <v>108</v>
      </c>
      <c r="F25" s="218" t="s">
        <v>39</v>
      </c>
      <c r="G25" s="218" t="s">
        <v>122</v>
      </c>
      <c r="H25" s="219" t="s">
        <v>123</v>
      </c>
      <c r="I25" s="218" t="s">
        <v>111</v>
      </c>
      <c r="J25" s="218">
        <v>18282</v>
      </c>
      <c r="K25" s="225">
        <f t="shared" si="4"/>
        <v>5484.6</v>
      </c>
      <c r="L25" s="225">
        <f t="shared" si="5"/>
        <v>5484.6</v>
      </c>
      <c r="M25" s="225">
        <f>J25*0.3</f>
        <v>5484.6</v>
      </c>
      <c r="N25" s="225"/>
      <c r="O25" s="225"/>
      <c r="P25" s="225"/>
      <c r="Q25" s="218"/>
      <c r="R25" s="218"/>
      <c r="S25" s="218"/>
      <c r="T25" s="218"/>
      <c r="U25" s="218"/>
      <c r="V25" s="218"/>
      <c r="W25" s="218">
        <v>39960</v>
      </c>
      <c r="X25" s="218" t="s">
        <v>112</v>
      </c>
      <c r="Y25" s="236" t="s">
        <v>113</v>
      </c>
      <c r="Z25" s="235" t="s">
        <v>114</v>
      </c>
      <c r="AA25" s="120" t="s">
        <v>59</v>
      </c>
    </row>
    <row r="26" s="208" customFormat="1" ht="192" customHeight="1" spans="1:27">
      <c r="A26" s="218">
        <v>17</v>
      </c>
      <c r="B26" s="218" t="s">
        <v>124</v>
      </c>
      <c r="C26" s="218" t="s">
        <v>125</v>
      </c>
      <c r="D26" s="218" t="s">
        <v>34</v>
      </c>
      <c r="E26" s="218" t="s">
        <v>108</v>
      </c>
      <c r="F26" s="218" t="s">
        <v>39</v>
      </c>
      <c r="G26" s="218" t="s">
        <v>122</v>
      </c>
      <c r="H26" s="219" t="s">
        <v>126</v>
      </c>
      <c r="I26" s="218" t="s">
        <v>119</v>
      </c>
      <c r="J26" s="218">
        <v>102788</v>
      </c>
      <c r="K26" s="225">
        <f t="shared" si="4"/>
        <v>3083.64</v>
      </c>
      <c r="L26" s="225">
        <f t="shared" si="5"/>
        <v>3083.64</v>
      </c>
      <c r="M26" s="225">
        <f>J26*0.03</f>
        <v>3083.64</v>
      </c>
      <c r="N26" s="225"/>
      <c r="O26" s="225"/>
      <c r="P26" s="225"/>
      <c r="Q26" s="218"/>
      <c r="R26" s="218"/>
      <c r="S26" s="218"/>
      <c r="T26" s="218"/>
      <c r="U26" s="218"/>
      <c r="V26" s="218"/>
      <c r="W26" s="218">
        <v>62336</v>
      </c>
      <c r="X26" s="218" t="s">
        <v>112</v>
      </c>
      <c r="Y26" s="236" t="s">
        <v>113</v>
      </c>
      <c r="Z26" s="235" t="s">
        <v>114</v>
      </c>
      <c r="AA26" s="120" t="s">
        <v>59</v>
      </c>
    </row>
    <row r="27" s="208" customFormat="1" ht="167" customHeight="1" spans="1:27">
      <c r="A27" s="218">
        <v>18</v>
      </c>
      <c r="B27" s="218" t="s">
        <v>127</v>
      </c>
      <c r="C27" s="218" t="s">
        <v>128</v>
      </c>
      <c r="D27" s="218" t="s">
        <v>34</v>
      </c>
      <c r="E27" s="218" t="s">
        <v>108</v>
      </c>
      <c r="F27" s="218" t="s">
        <v>39</v>
      </c>
      <c r="G27" s="218" t="s">
        <v>129</v>
      </c>
      <c r="H27" s="219" t="s">
        <v>130</v>
      </c>
      <c r="I27" s="218" t="s">
        <v>131</v>
      </c>
      <c r="J27" s="218">
        <v>220982</v>
      </c>
      <c r="K27" s="225">
        <f t="shared" si="4"/>
        <v>220.982</v>
      </c>
      <c r="L27" s="225">
        <f t="shared" si="5"/>
        <v>220.982</v>
      </c>
      <c r="M27" s="225"/>
      <c r="N27" s="225">
        <f t="shared" ref="N27:N30" si="6">J27*0.001</f>
        <v>220.982</v>
      </c>
      <c r="O27" s="225"/>
      <c r="P27" s="225"/>
      <c r="Q27" s="218"/>
      <c r="R27" s="218"/>
      <c r="S27" s="218"/>
      <c r="T27" s="218"/>
      <c r="U27" s="218"/>
      <c r="V27" s="218"/>
      <c r="W27" s="218">
        <v>20210</v>
      </c>
      <c r="X27" s="218" t="s">
        <v>112</v>
      </c>
      <c r="Y27" s="236" t="s">
        <v>113</v>
      </c>
      <c r="Z27" s="235" t="s">
        <v>93</v>
      </c>
      <c r="AA27" s="120" t="s">
        <v>59</v>
      </c>
    </row>
    <row r="28" s="208" customFormat="1" ht="139" customHeight="1" spans="1:27">
      <c r="A28" s="218">
        <v>19</v>
      </c>
      <c r="B28" s="218" t="s">
        <v>132</v>
      </c>
      <c r="C28" s="218" t="s">
        <v>133</v>
      </c>
      <c r="D28" s="218" t="s">
        <v>34</v>
      </c>
      <c r="E28" s="218" t="s">
        <v>108</v>
      </c>
      <c r="F28" s="218" t="s">
        <v>39</v>
      </c>
      <c r="G28" s="218" t="s">
        <v>134</v>
      </c>
      <c r="H28" s="219" t="s">
        <v>135</v>
      </c>
      <c r="I28" s="218" t="s">
        <v>131</v>
      </c>
      <c r="J28" s="218">
        <v>37800</v>
      </c>
      <c r="K28" s="225">
        <f t="shared" si="4"/>
        <v>37.8</v>
      </c>
      <c r="L28" s="225">
        <f t="shared" si="5"/>
        <v>37.8</v>
      </c>
      <c r="M28" s="225"/>
      <c r="N28" s="225">
        <f t="shared" si="6"/>
        <v>37.8</v>
      </c>
      <c r="O28" s="225"/>
      <c r="P28" s="225"/>
      <c r="Q28" s="218"/>
      <c r="R28" s="218"/>
      <c r="S28" s="218"/>
      <c r="T28" s="218"/>
      <c r="U28" s="218"/>
      <c r="V28" s="218"/>
      <c r="W28" s="218">
        <v>3984</v>
      </c>
      <c r="X28" s="218" t="s">
        <v>112</v>
      </c>
      <c r="Y28" s="236" t="s">
        <v>113</v>
      </c>
      <c r="Z28" s="235" t="s">
        <v>93</v>
      </c>
      <c r="AA28" s="120" t="s">
        <v>59</v>
      </c>
    </row>
    <row r="29" s="208" customFormat="1" ht="142" customHeight="1" spans="1:27">
      <c r="A29" s="218">
        <v>20</v>
      </c>
      <c r="B29" s="218" t="s">
        <v>136</v>
      </c>
      <c r="C29" s="218" t="s">
        <v>137</v>
      </c>
      <c r="D29" s="218" t="s">
        <v>34</v>
      </c>
      <c r="E29" s="218" t="s">
        <v>108</v>
      </c>
      <c r="F29" s="218" t="s">
        <v>39</v>
      </c>
      <c r="G29" s="218" t="s">
        <v>138</v>
      </c>
      <c r="H29" s="219" t="s">
        <v>139</v>
      </c>
      <c r="I29" s="218" t="s">
        <v>131</v>
      </c>
      <c r="J29" s="218">
        <v>44766</v>
      </c>
      <c r="K29" s="225">
        <f t="shared" si="4"/>
        <v>44.766</v>
      </c>
      <c r="L29" s="225">
        <f t="shared" si="5"/>
        <v>44.766</v>
      </c>
      <c r="M29" s="225"/>
      <c r="N29" s="225">
        <f t="shared" si="6"/>
        <v>44.766</v>
      </c>
      <c r="O29" s="225"/>
      <c r="P29" s="225"/>
      <c r="Q29" s="218"/>
      <c r="R29" s="218"/>
      <c r="S29" s="218"/>
      <c r="T29" s="218"/>
      <c r="U29" s="218"/>
      <c r="V29" s="218"/>
      <c r="W29" s="218">
        <v>4444</v>
      </c>
      <c r="X29" s="218" t="s">
        <v>112</v>
      </c>
      <c r="Y29" s="236" t="s">
        <v>113</v>
      </c>
      <c r="Z29" s="235" t="s">
        <v>93</v>
      </c>
      <c r="AA29" s="120" t="s">
        <v>59</v>
      </c>
    </row>
    <row r="30" s="208" customFormat="1" ht="130" customHeight="1" spans="1:27">
      <c r="A30" s="218">
        <v>21</v>
      </c>
      <c r="B30" s="218" t="s">
        <v>140</v>
      </c>
      <c r="C30" s="218" t="s">
        <v>141</v>
      </c>
      <c r="D30" s="218" t="s">
        <v>34</v>
      </c>
      <c r="E30" s="218" t="s">
        <v>108</v>
      </c>
      <c r="F30" s="218" t="s">
        <v>39</v>
      </c>
      <c r="G30" s="218" t="s">
        <v>142</v>
      </c>
      <c r="H30" s="219" t="s">
        <v>143</v>
      </c>
      <c r="I30" s="218" t="s">
        <v>131</v>
      </c>
      <c r="J30" s="218">
        <v>92033</v>
      </c>
      <c r="K30" s="225">
        <f t="shared" si="4"/>
        <v>92.033</v>
      </c>
      <c r="L30" s="225">
        <f t="shared" si="5"/>
        <v>92.033</v>
      </c>
      <c r="M30" s="225"/>
      <c r="N30" s="225">
        <f t="shared" si="6"/>
        <v>92.033</v>
      </c>
      <c r="O30" s="225"/>
      <c r="P30" s="225"/>
      <c r="Q30" s="218"/>
      <c r="R30" s="218"/>
      <c r="S30" s="218"/>
      <c r="T30" s="218"/>
      <c r="U30" s="218"/>
      <c r="V30" s="218"/>
      <c r="W30" s="218">
        <v>5612</v>
      </c>
      <c r="X30" s="218" t="s">
        <v>112</v>
      </c>
      <c r="Y30" s="236" t="s">
        <v>113</v>
      </c>
      <c r="Z30" s="235" t="s">
        <v>93</v>
      </c>
      <c r="AA30" s="120" t="s">
        <v>59</v>
      </c>
    </row>
    <row r="31" s="208" customFormat="1" ht="134" customHeight="1" spans="1:27">
      <c r="A31" s="218">
        <v>22</v>
      </c>
      <c r="B31" s="218" t="s">
        <v>144</v>
      </c>
      <c r="C31" s="218" t="s">
        <v>145</v>
      </c>
      <c r="D31" s="218" t="s">
        <v>34</v>
      </c>
      <c r="E31" s="218" t="s">
        <v>108</v>
      </c>
      <c r="F31" s="218" t="s">
        <v>39</v>
      </c>
      <c r="G31" s="218" t="s">
        <v>146</v>
      </c>
      <c r="H31" s="219" t="s">
        <v>147</v>
      </c>
      <c r="I31" s="218" t="s">
        <v>148</v>
      </c>
      <c r="J31" s="218">
        <v>286</v>
      </c>
      <c r="K31" s="225">
        <f t="shared" si="4"/>
        <v>28.6</v>
      </c>
      <c r="L31" s="225">
        <f t="shared" si="5"/>
        <v>28.6</v>
      </c>
      <c r="M31" s="225"/>
      <c r="N31" s="225">
        <f t="shared" ref="N31:N33" si="7">J31*0.1</f>
        <v>28.6</v>
      </c>
      <c r="O31" s="225"/>
      <c r="P31" s="225"/>
      <c r="Q31" s="218"/>
      <c r="R31" s="218"/>
      <c r="S31" s="218"/>
      <c r="T31" s="218"/>
      <c r="U31" s="218"/>
      <c r="V31" s="218"/>
      <c r="W31" s="218">
        <v>1204</v>
      </c>
      <c r="X31" s="218" t="s">
        <v>112</v>
      </c>
      <c r="Y31" s="236" t="s">
        <v>113</v>
      </c>
      <c r="Z31" s="235" t="s">
        <v>114</v>
      </c>
      <c r="AA31" s="120" t="s">
        <v>59</v>
      </c>
    </row>
    <row r="32" s="208" customFormat="1" ht="125" customHeight="1" spans="1:27">
      <c r="A32" s="218">
        <v>23</v>
      </c>
      <c r="B32" s="218" t="s">
        <v>149</v>
      </c>
      <c r="C32" s="218" t="s">
        <v>150</v>
      </c>
      <c r="D32" s="218" t="s">
        <v>34</v>
      </c>
      <c r="E32" s="218" t="s">
        <v>108</v>
      </c>
      <c r="F32" s="218" t="s">
        <v>39</v>
      </c>
      <c r="G32" s="218" t="s">
        <v>151</v>
      </c>
      <c r="H32" s="219" t="s">
        <v>152</v>
      </c>
      <c r="I32" s="218" t="s">
        <v>148</v>
      </c>
      <c r="J32" s="218">
        <v>153</v>
      </c>
      <c r="K32" s="225">
        <f t="shared" si="4"/>
        <v>15.3</v>
      </c>
      <c r="L32" s="225">
        <f t="shared" si="5"/>
        <v>15.3</v>
      </c>
      <c r="M32" s="225"/>
      <c r="N32" s="225">
        <f t="shared" si="7"/>
        <v>15.3</v>
      </c>
      <c r="O32" s="225"/>
      <c r="P32" s="225"/>
      <c r="Q32" s="218"/>
      <c r="R32" s="218"/>
      <c r="S32" s="218"/>
      <c r="T32" s="218"/>
      <c r="U32" s="218"/>
      <c r="V32" s="218"/>
      <c r="W32" s="218">
        <v>544</v>
      </c>
      <c r="X32" s="218" t="s">
        <v>112</v>
      </c>
      <c r="Y32" s="236" t="s">
        <v>113</v>
      </c>
      <c r="Z32" s="235" t="s">
        <v>114</v>
      </c>
      <c r="AA32" s="120" t="s">
        <v>59</v>
      </c>
    </row>
    <row r="33" s="208" customFormat="1" ht="128" customHeight="1" spans="1:27">
      <c r="A33" s="218">
        <v>24</v>
      </c>
      <c r="B33" s="218" t="s">
        <v>153</v>
      </c>
      <c r="C33" s="218" t="s">
        <v>154</v>
      </c>
      <c r="D33" s="218" t="s">
        <v>34</v>
      </c>
      <c r="E33" s="218" t="s">
        <v>108</v>
      </c>
      <c r="F33" s="218" t="s">
        <v>39</v>
      </c>
      <c r="G33" s="218" t="s">
        <v>155</v>
      </c>
      <c r="H33" s="219" t="s">
        <v>156</v>
      </c>
      <c r="I33" s="218" t="s">
        <v>148</v>
      </c>
      <c r="J33" s="218">
        <v>2485</v>
      </c>
      <c r="K33" s="225">
        <f t="shared" si="4"/>
        <v>248.5</v>
      </c>
      <c r="L33" s="225">
        <f t="shared" si="5"/>
        <v>248.5</v>
      </c>
      <c r="M33" s="225"/>
      <c r="N33" s="225">
        <f t="shared" si="7"/>
        <v>248.5</v>
      </c>
      <c r="O33" s="225"/>
      <c r="P33" s="225"/>
      <c r="Q33" s="218"/>
      <c r="R33" s="218"/>
      <c r="S33" s="218"/>
      <c r="T33" s="218"/>
      <c r="U33" s="218"/>
      <c r="V33" s="218"/>
      <c r="W33" s="218">
        <v>9188</v>
      </c>
      <c r="X33" s="218" t="s">
        <v>112</v>
      </c>
      <c r="Y33" s="236" t="s">
        <v>113</v>
      </c>
      <c r="Z33" s="235" t="s">
        <v>114</v>
      </c>
      <c r="AA33" s="120" t="s">
        <v>59</v>
      </c>
    </row>
    <row r="34" s="208" customFormat="1" ht="150" customHeight="1" spans="1:27">
      <c r="A34" s="218">
        <v>25</v>
      </c>
      <c r="B34" s="218" t="s">
        <v>157</v>
      </c>
      <c r="C34" s="218" t="s">
        <v>158</v>
      </c>
      <c r="D34" s="218" t="s">
        <v>34</v>
      </c>
      <c r="E34" s="218" t="s">
        <v>108</v>
      </c>
      <c r="F34" s="218" t="s">
        <v>39</v>
      </c>
      <c r="G34" s="218" t="s">
        <v>159</v>
      </c>
      <c r="H34" s="219" t="s">
        <v>160</v>
      </c>
      <c r="I34" s="218" t="s">
        <v>161</v>
      </c>
      <c r="J34" s="218">
        <v>57472.1</v>
      </c>
      <c r="K34" s="225">
        <f t="shared" si="4"/>
        <v>287.3605</v>
      </c>
      <c r="L34" s="225">
        <f t="shared" si="5"/>
        <v>287.3605</v>
      </c>
      <c r="M34" s="225"/>
      <c r="N34" s="225">
        <f>J34*0.005</f>
        <v>287.3605</v>
      </c>
      <c r="O34" s="225"/>
      <c r="P34" s="225"/>
      <c r="Q34" s="218"/>
      <c r="R34" s="218"/>
      <c r="S34" s="218"/>
      <c r="T34" s="218"/>
      <c r="U34" s="218"/>
      <c r="V34" s="218"/>
      <c r="W34" s="218">
        <v>9468</v>
      </c>
      <c r="X34" s="218" t="s">
        <v>112</v>
      </c>
      <c r="Y34" s="236" t="s">
        <v>113</v>
      </c>
      <c r="Z34" s="235" t="s">
        <v>114</v>
      </c>
      <c r="AA34" s="120" t="s">
        <v>71</v>
      </c>
    </row>
    <row r="35" s="208" customFormat="1" ht="200" customHeight="1" spans="1:27">
      <c r="A35" s="218">
        <v>26</v>
      </c>
      <c r="B35" s="218" t="s">
        <v>162</v>
      </c>
      <c r="C35" s="218" t="s">
        <v>163</v>
      </c>
      <c r="D35" s="218" t="s">
        <v>34</v>
      </c>
      <c r="E35" s="218" t="s">
        <v>108</v>
      </c>
      <c r="F35" s="218" t="s">
        <v>39</v>
      </c>
      <c r="G35" s="218" t="s">
        <v>164</v>
      </c>
      <c r="H35" s="219" t="s">
        <v>165</v>
      </c>
      <c r="I35" s="218" t="s">
        <v>42</v>
      </c>
      <c r="J35" s="218">
        <v>140202.86</v>
      </c>
      <c r="K35" s="225">
        <f t="shared" si="4"/>
        <v>560.81144</v>
      </c>
      <c r="L35" s="225">
        <f t="shared" si="5"/>
        <v>560.81144</v>
      </c>
      <c r="M35" s="225"/>
      <c r="N35" s="225">
        <f>J35*0.004</f>
        <v>560.81144</v>
      </c>
      <c r="O35" s="225"/>
      <c r="P35" s="225"/>
      <c r="Q35" s="218"/>
      <c r="R35" s="218"/>
      <c r="S35" s="218"/>
      <c r="T35" s="218"/>
      <c r="U35" s="218"/>
      <c r="V35" s="218"/>
      <c r="W35" s="218">
        <v>63492</v>
      </c>
      <c r="X35" s="218" t="s">
        <v>43</v>
      </c>
      <c r="Y35" s="218" t="s">
        <v>44</v>
      </c>
      <c r="Z35" s="218" t="s">
        <v>45</v>
      </c>
      <c r="AA35" s="120" t="s">
        <v>59</v>
      </c>
    </row>
    <row r="36" s="208" customFormat="1" ht="100" customHeight="1" spans="1:27">
      <c r="A36" s="218">
        <v>27</v>
      </c>
      <c r="B36" s="218" t="s">
        <v>166</v>
      </c>
      <c r="C36" s="218" t="s">
        <v>167</v>
      </c>
      <c r="D36" s="218" t="s">
        <v>34</v>
      </c>
      <c r="E36" s="218" t="s">
        <v>168</v>
      </c>
      <c r="F36" s="120" t="s">
        <v>39</v>
      </c>
      <c r="G36" s="120" t="s">
        <v>169</v>
      </c>
      <c r="H36" s="220" t="s">
        <v>170</v>
      </c>
      <c r="I36" s="120" t="s">
        <v>171</v>
      </c>
      <c r="J36" s="120">
        <f>32673+10185</f>
        <v>42858</v>
      </c>
      <c r="K36" s="225">
        <f t="shared" si="4"/>
        <v>1000</v>
      </c>
      <c r="L36" s="225">
        <f t="shared" si="5"/>
        <v>1000</v>
      </c>
      <c r="M36" s="226">
        <v>1000</v>
      </c>
      <c r="N36" s="226"/>
      <c r="O36" s="226"/>
      <c r="P36" s="226"/>
      <c r="Q36" s="120"/>
      <c r="R36" s="120"/>
      <c r="S36" s="120"/>
      <c r="T36" s="120"/>
      <c r="U36" s="120"/>
      <c r="V36" s="120"/>
      <c r="W36" s="120">
        <v>9415</v>
      </c>
      <c r="X36" s="120" t="s">
        <v>172</v>
      </c>
      <c r="Y36" s="237" t="s">
        <v>173</v>
      </c>
      <c r="Z36" s="218"/>
      <c r="AA36" s="120" t="s">
        <v>59</v>
      </c>
    </row>
    <row r="37" s="209" customFormat="1" ht="43" customHeight="1" spans="1:27">
      <c r="A37" s="221" t="s">
        <v>174</v>
      </c>
      <c r="B37" s="221"/>
      <c r="C37" s="221"/>
      <c r="D37" s="222"/>
      <c r="E37" s="223"/>
      <c r="F37" s="223"/>
      <c r="G37" s="223"/>
      <c r="H37" s="223">
        <v>28</v>
      </c>
      <c r="I37" s="227"/>
      <c r="J37" s="227"/>
      <c r="K37" s="228">
        <f t="shared" ref="K37:V37" si="8">SUM(K38:K65)</f>
        <v>24792.246</v>
      </c>
      <c r="L37" s="228">
        <f t="shared" si="8"/>
        <v>24630.366</v>
      </c>
      <c r="M37" s="228">
        <f t="shared" si="8"/>
        <v>24630.366</v>
      </c>
      <c r="N37" s="228">
        <f t="shared" si="8"/>
        <v>0</v>
      </c>
      <c r="O37" s="228">
        <f t="shared" si="8"/>
        <v>0</v>
      </c>
      <c r="P37" s="228">
        <f t="shared" si="8"/>
        <v>0</v>
      </c>
      <c r="Q37" s="228">
        <f t="shared" si="8"/>
        <v>0</v>
      </c>
      <c r="R37" s="228">
        <f t="shared" si="8"/>
        <v>0</v>
      </c>
      <c r="S37" s="228">
        <f t="shared" si="8"/>
        <v>0</v>
      </c>
      <c r="T37" s="228">
        <f t="shared" si="8"/>
        <v>0</v>
      </c>
      <c r="U37" s="228">
        <f t="shared" si="8"/>
        <v>161.88</v>
      </c>
      <c r="V37" s="228">
        <f t="shared" si="8"/>
        <v>0</v>
      </c>
      <c r="W37" s="223"/>
      <c r="X37" s="231"/>
      <c r="Y37" s="231"/>
      <c r="Z37" s="231"/>
      <c r="AA37" s="238"/>
    </row>
    <row r="38" s="208" customFormat="1" ht="127.5" spans="1:27">
      <c r="A38" s="218">
        <v>28</v>
      </c>
      <c r="B38" s="218" t="s">
        <v>175</v>
      </c>
      <c r="C38" s="218" t="s">
        <v>176</v>
      </c>
      <c r="D38" s="218" t="s">
        <v>34</v>
      </c>
      <c r="E38" s="218" t="s">
        <v>38</v>
      </c>
      <c r="F38" s="218" t="s">
        <v>39</v>
      </c>
      <c r="G38" s="218" t="s">
        <v>177</v>
      </c>
      <c r="H38" s="219" t="s">
        <v>178</v>
      </c>
      <c r="I38" s="218" t="s">
        <v>42</v>
      </c>
      <c r="J38" s="218">
        <v>3500</v>
      </c>
      <c r="K38" s="225">
        <f t="shared" ref="K38:K65" si="9">SUM(L38,T38,U38,V38)</f>
        <v>630</v>
      </c>
      <c r="L38" s="225">
        <f t="shared" ref="L38:L65" si="10">SUM(M38:S38)</f>
        <v>630</v>
      </c>
      <c r="M38" s="225">
        <f t="shared" ref="M38:M53" si="11">J38*0.18</f>
        <v>630</v>
      </c>
      <c r="N38" s="225"/>
      <c r="O38" s="225"/>
      <c r="P38" s="225"/>
      <c r="Q38" s="218"/>
      <c r="R38" s="218"/>
      <c r="S38" s="218"/>
      <c r="T38" s="218"/>
      <c r="U38" s="218"/>
      <c r="V38" s="218"/>
      <c r="W38" s="218">
        <v>500</v>
      </c>
      <c r="X38" s="218" t="s">
        <v>68</v>
      </c>
      <c r="Y38" s="218" t="s">
        <v>69</v>
      </c>
      <c r="Z38" s="218"/>
      <c r="AA38" s="120" t="s">
        <v>59</v>
      </c>
    </row>
    <row r="39" s="208" customFormat="1" ht="127.5" spans="1:27">
      <c r="A39" s="218">
        <v>29</v>
      </c>
      <c r="B39" s="218" t="s">
        <v>179</v>
      </c>
      <c r="C39" s="218" t="s">
        <v>180</v>
      </c>
      <c r="D39" s="218" t="s">
        <v>34</v>
      </c>
      <c r="E39" s="218" t="s">
        <v>38</v>
      </c>
      <c r="F39" s="218" t="s">
        <v>39</v>
      </c>
      <c r="G39" s="218" t="s">
        <v>181</v>
      </c>
      <c r="H39" s="219" t="s">
        <v>182</v>
      </c>
      <c r="I39" s="218" t="s">
        <v>42</v>
      </c>
      <c r="J39" s="218">
        <v>5975.7</v>
      </c>
      <c r="K39" s="225">
        <f t="shared" si="9"/>
        <v>1075.626</v>
      </c>
      <c r="L39" s="225">
        <f t="shared" si="10"/>
        <v>1075.626</v>
      </c>
      <c r="M39" s="225">
        <f t="shared" si="11"/>
        <v>1075.626</v>
      </c>
      <c r="N39" s="225"/>
      <c r="O39" s="225"/>
      <c r="P39" s="225"/>
      <c r="Q39" s="218"/>
      <c r="R39" s="218"/>
      <c r="S39" s="218"/>
      <c r="T39" s="218"/>
      <c r="U39" s="218"/>
      <c r="V39" s="218"/>
      <c r="W39" s="218">
        <v>1500</v>
      </c>
      <c r="X39" s="218" t="s">
        <v>68</v>
      </c>
      <c r="Y39" s="218" t="s">
        <v>69</v>
      </c>
      <c r="Z39" s="218"/>
      <c r="AA39" s="120" t="s">
        <v>59</v>
      </c>
    </row>
    <row r="40" s="208" customFormat="1" ht="127.5" spans="1:27">
      <c r="A40" s="218">
        <v>30</v>
      </c>
      <c r="B40" s="218" t="s">
        <v>183</v>
      </c>
      <c r="C40" s="218" t="s">
        <v>184</v>
      </c>
      <c r="D40" s="218" t="s">
        <v>34</v>
      </c>
      <c r="E40" s="218" t="s">
        <v>38</v>
      </c>
      <c r="F40" s="218" t="s">
        <v>39</v>
      </c>
      <c r="G40" s="218" t="s">
        <v>185</v>
      </c>
      <c r="H40" s="219" t="s">
        <v>186</v>
      </c>
      <c r="I40" s="218" t="s">
        <v>42</v>
      </c>
      <c r="J40" s="218">
        <v>7600</v>
      </c>
      <c r="K40" s="225">
        <f t="shared" si="9"/>
        <v>1529.88</v>
      </c>
      <c r="L40" s="225">
        <f t="shared" si="10"/>
        <v>1368</v>
      </c>
      <c r="M40" s="225">
        <f t="shared" si="11"/>
        <v>1368</v>
      </c>
      <c r="N40" s="225"/>
      <c r="O40" s="225"/>
      <c r="P40" s="225"/>
      <c r="Q40" s="218"/>
      <c r="R40" s="218"/>
      <c r="S40" s="218"/>
      <c r="T40" s="218"/>
      <c r="U40" s="218">
        <f>94.88+67</f>
        <v>161.88</v>
      </c>
      <c r="V40" s="218"/>
      <c r="W40" s="218">
        <v>1600</v>
      </c>
      <c r="X40" s="218" t="s">
        <v>68</v>
      </c>
      <c r="Y40" s="218" t="s">
        <v>69</v>
      </c>
      <c r="Z40" s="218"/>
      <c r="AA40" s="120" t="s">
        <v>59</v>
      </c>
    </row>
    <row r="41" s="208" customFormat="1" ht="127.5" spans="1:27">
      <c r="A41" s="218">
        <v>31</v>
      </c>
      <c r="B41" s="218" t="s">
        <v>187</v>
      </c>
      <c r="C41" s="218" t="s">
        <v>188</v>
      </c>
      <c r="D41" s="218" t="s">
        <v>34</v>
      </c>
      <c r="E41" s="218" t="s">
        <v>38</v>
      </c>
      <c r="F41" s="218" t="s">
        <v>39</v>
      </c>
      <c r="G41" s="218" t="s">
        <v>189</v>
      </c>
      <c r="H41" s="219" t="s">
        <v>190</v>
      </c>
      <c r="I41" s="218" t="s">
        <v>42</v>
      </c>
      <c r="J41" s="218">
        <v>6560</v>
      </c>
      <c r="K41" s="225">
        <f t="shared" si="9"/>
        <v>1180.8</v>
      </c>
      <c r="L41" s="225">
        <f t="shared" si="10"/>
        <v>1180.8</v>
      </c>
      <c r="M41" s="225">
        <f t="shared" si="11"/>
        <v>1180.8</v>
      </c>
      <c r="N41" s="225"/>
      <c r="O41" s="225"/>
      <c r="P41" s="225"/>
      <c r="Q41" s="218"/>
      <c r="R41" s="218"/>
      <c r="S41" s="218"/>
      <c r="T41" s="218"/>
      <c r="U41" s="218"/>
      <c r="V41" s="218"/>
      <c r="W41" s="218">
        <v>700</v>
      </c>
      <c r="X41" s="218" t="s">
        <v>68</v>
      </c>
      <c r="Y41" s="218" t="s">
        <v>69</v>
      </c>
      <c r="Z41" s="218"/>
      <c r="AA41" s="120" t="s">
        <v>59</v>
      </c>
    </row>
    <row r="42" s="208" customFormat="1" ht="127.5" spans="1:27">
      <c r="A42" s="218">
        <v>32</v>
      </c>
      <c r="B42" s="218" t="s">
        <v>191</v>
      </c>
      <c r="C42" s="218" t="s">
        <v>192</v>
      </c>
      <c r="D42" s="218" t="s">
        <v>34</v>
      </c>
      <c r="E42" s="218" t="s">
        <v>38</v>
      </c>
      <c r="F42" s="218" t="s">
        <v>39</v>
      </c>
      <c r="G42" s="218" t="s">
        <v>193</v>
      </c>
      <c r="H42" s="219" t="s">
        <v>194</v>
      </c>
      <c r="I42" s="218" t="s">
        <v>42</v>
      </c>
      <c r="J42" s="218">
        <v>6937</v>
      </c>
      <c r="K42" s="225">
        <f t="shared" si="9"/>
        <v>1248.66</v>
      </c>
      <c r="L42" s="225">
        <f t="shared" si="10"/>
        <v>1248.66</v>
      </c>
      <c r="M42" s="225">
        <f t="shared" si="11"/>
        <v>1248.66</v>
      </c>
      <c r="N42" s="225"/>
      <c r="O42" s="225"/>
      <c r="P42" s="225"/>
      <c r="Q42" s="218"/>
      <c r="R42" s="218"/>
      <c r="S42" s="218"/>
      <c r="T42" s="218"/>
      <c r="U42" s="218"/>
      <c r="V42" s="218"/>
      <c r="W42" s="218">
        <v>1800</v>
      </c>
      <c r="X42" s="218" t="s">
        <v>68</v>
      </c>
      <c r="Y42" s="218" t="s">
        <v>69</v>
      </c>
      <c r="Z42" s="218"/>
      <c r="AA42" s="120" t="s">
        <v>59</v>
      </c>
    </row>
    <row r="43" s="208" customFormat="1" ht="127.5" spans="1:27">
      <c r="A43" s="218">
        <v>33</v>
      </c>
      <c r="B43" s="218" t="s">
        <v>195</v>
      </c>
      <c r="C43" s="218" t="s">
        <v>196</v>
      </c>
      <c r="D43" s="218" t="s">
        <v>34</v>
      </c>
      <c r="E43" s="218" t="s">
        <v>38</v>
      </c>
      <c r="F43" s="218" t="s">
        <v>39</v>
      </c>
      <c r="G43" s="218" t="s">
        <v>197</v>
      </c>
      <c r="H43" s="219" t="s">
        <v>198</v>
      </c>
      <c r="I43" s="218" t="s">
        <v>42</v>
      </c>
      <c r="J43" s="218">
        <v>1500</v>
      </c>
      <c r="K43" s="225">
        <f t="shared" si="9"/>
        <v>270</v>
      </c>
      <c r="L43" s="225">
        <f t="shared" si="10"/>
        <v>270</v>
      </c>
      <c r="M43" s="225">
        <f t="shared" si="11"/>
        <v>270</v>
      </c>
      <c r="N43" s="225"/>
      <c r="O43" s="225"/>
      <c r="P43" s="225"/>
      <c r="Q43" s="218"/>
      <c r="R43" s="218"/>
      <c r="S43" s="218"/>
      <c r="T43" s="218"/>
      <c r="U43" s="218"/>
      <c r="V43" s="218"/>
      <c r="W43" s="218">
        <v>600</v>
      </c>
      <c r="X43" s="218" t="s">
        <v>68</v>
      </c>
      <c r="Y43" s="218" t="s">
        <v>69</v>
      </c>
      <c r="Z43" s="218"/>
      <c r="AA43" s="120" t="s">
        <v>59</v>
      </c>
    </row>
    <row r="44" s="208" customFormat="1" ht="127.5" spans="1:27">
      <c r="A44" s="218">
        <v>34</v>
      </c>
      <c r="B44" s="218" t="s">
        <v>199</v>
      </c>
      <c r="C44" s="218" t="s">
        <v>200</v>
      </c>
      <c r="D44" s="218" t="s">
        <v>34</v>
      </c>
      <c r="E44" s="218" t="s">
        <v>38</v>
      </c>
      <c r="F44" s="218" t="s">
        <v>39</v>
      </c>
      <c r="G44" s="218" t="s">
        <v>201</v>
      </c>
      <c r="H44" s="219" t="s">
        <v>202</v>
      </c>
      <c r="I44" s="218" t="s">
        <v>42</v>
      </c>
      <c r="J44" s="218">
        <v>4900</v>
      </c>
      <c r="K44" s="225">
        <f t="shared" si="9"/>
        <v>882</v>
      </c>
      <c r="L44" s="225">
        <f t="shared" si="10"/>
        <v>882</v>
      </c>
      <c r="M44" s="225">
        <f t="shared" si="11"/>
        <v>882</v>
      </c>
      <c r="N44" s="225"/>
      <c r="O44" s="225"/>
      <c r="P44" s="225"/>
      <c r="Q44" s="218"/>
      <c r="R44" s="218"/>
      <c r="S44" s="218"/>
      <c r="T44" s="218"/>
      <c r="U44" s="218"/>
      <c r="V44" s="218"/>
      <c r="W44" s="218">
        <v>300</v>
      </c>
      <c r="X44" s="218" t="s">
        <v>68</v>
      </c>
      <c r="Y44" s="218" t="s">
        <v>69</v>
      </c>
      <c r="Z44" s="218"/>
      <c r="AA44" s="120" t="s">
        <v>59</v>
      </c>
    </row>
    <row r="45" s="208" customFormat="1" ht="127.5" spans="1:27">
      <c r="A45" s="218">
        <v>35</v>
      </c>
      <c r="B45" s="218" t="s">
        <v>203</v>
      </c>
      <c r="C45" s="218" t="s">
        <v>204</v>
      </c>
      <c r="D45" s="218" t="s">
        <v>34</v>
      </c>
      <c r="E45" s="218" t="s">
        <v>38</v>
      </c>
      <c r="F45" s="218" t="s">
        <v>39</v>
      </c>
      <c r="G45" s="218" t="s">
        <v>205</v>
      </c>
      <c r="H45" s="219" t="s">
        <v>206</v>
      </c>
      <c r="I45" s="218" t="s">
        <v>42</v>
      </c>
      <c r="J45" s="218">
        <v>7076</v>
      </c>
      <c r="K45" s="225">
        <f t="shared" si="9"/>
        <v>1273.68</v>
      </c>
      <c r="L45" s="225">
        <f t="shared" si="10"/>
        <v>1273.68</v>
      </c>
      <c r="M45" s="225">
        <f t="shared" si="11"/>
        <v>1273.68</v>
      </c>
      <c r="N45" s="225"/>
      <c r="O45" s="225"/>
      <c r="P45" s="225"/>
      <c r="Q45" s="218"/>
      <c r="R45" s="218"/>
      <c r="S45" s="218"/>
      <c r="T45" s="218"/>
      <c r="U45" s="218"/>
      <c r="V45" s="218"/>
      <c r="W45" s="218">
        <v>1700</v>
      </c>
      <c r="X45" s="218" t="s">
        <v>68</v>
      </c>
      <c r="Y45" s="218" t="s">
        <v>69</v>
      </c>
      <c r="Z45" s="218"/>
      <c r="AA45" s="120" t="s">
        <v>59</v>
      </c>
    </row>
    <row r="46" s="208" customFormat="1" ht="127.5" spans="1:27">
      <c r="A46" s="218">
        <v>36</v>
      </c>
      <c r="B46" s="218" t="s">
        <v>207</v>
      </c>
      <c r="C46" s="218" t="s">
        <v>208</v>
      </c>
      <c r="D46" s="218" t="s">
        <v>34</v>
      </c>
      <c r="E46" s="218" t="s">
        <v>38</v>
      </c>
      <c r="F46" s="218" t="s">
        <v>39</v>
      </c>
      <c r="G46" s="218" t="s">
        <v>209</v>
      </c>
      <c r="H46" s="219" t="s">
        <v>210</v>
      </c>
      <c r="I46" s="218" t="s">
        <v>42</v>
      </c>
      <c r="J46" s="218">
        <v>4870</v>
      </c>
      <c r="K46" s="225">
        <f t="shared" si="9"/>
        <v>876.6</v>
      </c>
      <c r="L46" s="225">
        <f t="shared" si="10"/>
        <v>876.6</v>
      </c>
      <c r="M46" s="225">
        <f t="shared" si="11"/>
        <v>876.6</v>
      </c>
      <c r="N46" s="225"/>
      <c r="O46" s="225"/>
      <c r="P46" s="225"/>
      <c r="Q46" s="218"/>
      <c r="R46" s="218"/>
      <c r="S46" s="218"/>
      <c r="T46" s="218"/>
      <c r="U46" s="218"/>
      <c r="V46" s="218"/>
      <c r="W46" s="218">
        <v>876</v>
      </c>
      <c r="X46" s="218" t="s">
        <v>68</v>
      </c>
      <c r="Y46" s="218" t="s">
        <v>69</v>
      </c>
      <c r="Z46" s="218"/>
      <c r="AA46" s="120" t="s">
        <v>59</v>
      </c>
    </row>
    <row r="47" s="208" customFormat="1" ht="127.5" spans="1:27">
      <c r="A47" s="218">
        <v>37</v>
      </c>
      <c r="B47" s="218" t="s">
        <v>211</v>
      </c>
      <c r="C47" s="218" t="s">
        <v>212</v>
      </c>
      <c r="D47" s="218" t="s">
        <v>34</v>
      </c>
      <c r="E47" s="218" t="s">
        <v>38</v>
      </c>
      <c r="F47" s="218" t="s">
        <v>39</v>
      </c>
      <c r="G47" s="218" t="s">
        <v>213</v>
      </c>
      <c r="H47" s="219" t="s">
        <v>214</v>
      </c>
      <c r="I47" s="218" t="s">
        <v>42</v>
      </c>
      <c r="J47" s="218">
        <v>4350</v>
      </c>
      <c r="K47" s="225">
        <f t="shared" si="9"/>
        <v>783</v>
      </c>
      <c r="L47" s="225">
        <f t="shared" si="10"/>
        <v>783</v>
      </c>
      <c r="M47" s="225">
        <f t="shared" si="11"/>
        <v>783</v>
      </c>
      <c r="N47" s="225"/>
      <c r="O47" s="225"/>
      <c r="P47" s="225"/>
      <c r="Q47" s="218"/>
      <c r="R47" s="218"/>
      <c r="S47" s="218"/>
      <c r="T47" s="218"/>
      <c r="U47" s="218"/>
      <c r="V47" s="218"/>
      <c r="W47" s="218">
        <v>243</v>
      </c>
      <c r="X47" s="218" t="s">
        <v>68</v>
      </c>
      <c r="Y47" s="218" t="s">
        <v>69</v>
      </c>
      <c r="Z47" s="218"/>
      <c r="AA47" s="120" t="s">
        <v>59</v>
      </c>
    </row>
    <row r="48" s="208" customFormat="1" ht="127.5" spans="1:27">
      <c r="A48" s="218">
        <v>38</v>
      </c>
      <c r="B48" s="218" t="s">
        <v>215</v>
      </c>
      <c r="C48" s="218" t="s">
        <v>216</v>
      </c>
      <c r="D48" s="218" t="s">
        <v>34</v>
      </c>
      <c r="E48" s="218" t="s">
        <v>38</v>
      </c>
      <c r="F48" s="218" t="s">
        <v>39</v>
      </c>
      <c r="G48" s="218" t="s">
        <v>217</v>
      </c>
      <c r="H48" s="219" t="s">
        <v>218</v>
      </c>
      <c r="I48" s="218" t="s">
        <v>42</v>
      </c>
      <c r="J48" s="218">
        <v>4868</v>
      </c>
      <c r="K48" s="225">
        <f t="shared" si="9"/>
        <v>876.24</v>
      </c>
      <c r="L48" s="225">
        <f t="shared" si="10"/>
        <v>876.24</v>
      </c>
      <c r="M48" s="225">
        <f t="shared" si="11"/>
        <v>876.24</v>
      </c>
      <c r="N48" s="225"/>
      <c r="O48" s="225"/>
      <c r="P48" s="225"/>
      <c r="Q48" s="218"/>
      <c r="R48" s="218"/>
      <c r="S48" s="218"/>
      <c r="T48" s="218"/>
      <c r="U48" s="218"/>
      <c r="V48" s="218"/>
      <c r="W48" s="218">
        <v>516</v>
      </c>
      <c r="X48" s="218" t="s">
        <v>68</v>
      </c>
      <c r="Y48" s="218" t="s">
        <v>69</v>
      </c>
      <c r="Z48" s="218"/>
      <c r="AA48" s="120" t="s">
        <v>59</v>
      </c>
    </row>
    <row r="49" s="208" customFormat="1" ht="127.5" spans="1:27">
      <c r="A49" s="218">
        <v>39</v>
      </c>
      <c r="B49" s="218" t="s">
        <v>219</v>
      </c>
      <c r="C49" s="218" t="s">
        <v>220</v>
      </c>
      <c r="D49" s="218" t="s">
        <v>34</v>
      </c>
      <c r="E49" s="218" t="s">
        <v>38</v>
      </c>
      <c r="F49" s="218" t="s">
        <v>39</v>
      </c>
      <c r="G49" s="218" t="s">
        <v>221</v>
      </c>
      <c r="H49" s="219" t="s">
        <v>222</v>
      </c>
      <c r="I49" s="218" t="s">
        <v>42</v>
      </c>
      <c r="J49" s="218">
        <v>4770</v>
      </c>
      <c r="K49" s="225">
        <f t="shared" si="9"/>
        <v>858.6</v>
      </c>
      <c r="L49" s="225">
        <f t="shared" si="10"/>
        <v>858.6</v>
      </c>
      <c r="M49" s="225">
        <f t="shared" si="11"/>
        <v>858.6</v>
      </c>
      <c r="N49" s="225"/>
      <c r="O49" s="225"/>
      <c r="P49" s="225"/>
      <c r="Q49" s="218"/>
      <c r="R49" s="218"/>
      <c r="S49" s="218"/>
      <c r="T49" s="218"/>
      <c r="U49" s="218"/>
      <c r="V49" s="218"/>
      <c r="W49" s="218">
        <v>858</v>
      </c>
      <c r="X49" s="218" t="s">
        <v>68</v>
      </c>
      <c r="Y49" s="218" t="s">
        <v>69</v>
      </c>
      <c r="Z49" s="218"/>
      <c r="AA49" s="120" t="s">
        <v>59</v>
      </c>
    </row>
    <row r="50" s="208" customFormat="1" ht="127.5" spans="1:27">
      <c r="A50" s="218">
        <v>40</v>
      </c>
      <c r="B50" s="218" t="s">
        <v>223</v>
      </c>
      <c r="C50" s="218" t="s">
        <v>224</v>
      </c>
      <c r="D50" s="218" t="s">
        <v>34</v>
      </c>
      <c r="E50" s="218" t="s">
        <v>38</v>
      </c>
      <c r="F50" s="218" t="s">
        <v>39</v>
      </c>
      <c r="G50" s="218" t="s">
        <v>225</v>
      </c>
      <c r="H50" s="219" t="s">
        <v>226</v>
      </c>
      <c r="I50" s="218" t="s">
        <v>42</v>
      </c>
      <c r="J50" s="218">
        <v>4987</v>
      </c>
      <c r="K50" s="225">
        <f t="shared" si="9"/>
        <v>897.66</v>
      </c>
      <c r="L50" s="225">
        <f t="shared" si="10"/>
        <v>897.66</v>
      </c>
      <c r="M50" s="225">
        <f t="shared" si="11"/>
        <v>897.66</v>
      </c>
      <c r="N50" s="225"/>
      <c r="O50" s="225"/>
      <c r="P50" s="225"/>
      <c r="Q50" s="218"/>
      <c r="R50" s="218"/>
      <c r="S50" s="218"/>
      <c r="T50" s="218"/>
      <c r="U50" s="218"/>
      <c r="V50" s="218"/>
      <c r="W50" s="218">
        <v>900</v>
      </c>
      <c r="X50" s="218" t="s">
        <v>68</v>
      </c>
      <c r="Y50" s="218" t="s">
        <v>69</v>
      </c>
      <c r="Z50" s="218"/>
      <c r="AA50" s="120" t="s">
        <v>59</v>
      </c>
    </row>
    <row r="51" s="208" customFormat="1" ht="127.5" spans="1:27">
      <c r="A51" s="218">
        <v>41</v>
      </c>
      <c r="B51" s="218" t="s">
        <v>227</v>
      </c>
      <c r="C51" s="218" t="s">
        <v>228</v>
      </c>
      <c r="D51" s="218" t="s">
        <v>34</v>
      </c>
      <c r="E51" s="218" t="s">
        <v>38</v>
      </c>
      <c r="F51" s="218" t="s">
        <v>39</v>
      </c>
      <c r="G51" s="218" t="s">
        <v>229</v>
      </c>
      <c r="H51" s="219" t="s">
        <v>230</v>
      </c>
      <c r="I51" s="218" t="s">
        <v>42</v>
      </c>
      <c r="J51" s="218">
        <v>6115</v>
      </c>
      <c r="K51" s="225">
        <f t="shared" si="9"/>
        <v>1100.7</v>
      </c>
      <c r="L51" s="225">
        <f t="shared" si="10"/>
        <v>1100.7</v>
      </c>
      <c r="M51" s="225">
        <f t="shared" si="11"/>
        <v>1100.7</v>
      </c>
      <c r="N51" s="225"/>
      <c r="O51" s="225"/>
      <c r="P51" s="225"/>
      <c r="Q51" s="218"/>
      <c r="R51" s="218"/>
      <c r="S51" s="218"/>
      <c r="T51" s="218"/>
      <c r="U51" s="218"/>
      <c r="V51" s="218"/>
      <c r="W51" s="218">
        <v>1100</v>
      </c>
      <c r="X51" s="218" t="s">
        <v>68</v>
      </c>
      <c r="Y51" s="218" t="s">
        <v>69</v>
      </c>
      <c r="Z51" s="218"/>
      <c r="AA51" s="120" t="s">
        <v>59</v>
      </c>
    </row>
    <row r="52" s="208" customFormat="1" ht="127.5" spans="1:27">
      <c r="A52" s="218">
        <v>42</v>
      </c>
      <c r="B52" s="218" t="s">
        <v>231</v>
      </c>
      <c r="C52" s="218" t="s">
        <v>232</v>
      </c>
      <c r="D52" s="218" t="s">
        <v>34</v>
      </c>
      <c r="E52" s="218" t="s">
        <v>38</v>
      </c>
      <c r="F52" s="218" t="s">
        <v>39</v>
      </c>
      <c r="G52" s="218" t="s">
        <v>233</v>
      </c>
      <c r="H52" s="219" t="s">
        <v>234</v>
      </c>
      <c r="I52" s="218" t="s">
        <v>42</v>
      </c>
      <c r="J52" s="218">
        <v>14640</v>
      </c>
      <c r="K52" s="225">
        <f t="shared" si="9"/>
        <v>2635.2</v>
      </c>
      <c r="L52" s="225">
        <f t="shared" si="10"/>
        <v>2635.2</v>
      </c>
      <c r="M52" s="225">
        <f t="shared" si="11"/>
        <v>2635.2</v>
      </c>
      <c r="N52" s="225"/>
      <c r="O52" s="225"/>
      <c r="P52" s="225"/>
      <c r="Q52" s="218"/>
      <c r="R52" s="218"/>
      <c r="S52" s="218"/>
      <c r="T52" s="218"/>
      <c r="U52" s="218"/>
      <c r="V52" s="218"/>
      <c r="W52" s="218">
        <v>2635</v>
      </c>
      <c r="X52" s="218" t="s">
        <v>68</v>
      </c>
      <c r="Y52" s="218" t="s">
        <v>69</v>
      </c>
      <c r="Z52" s="218"/>
      <c r="AA52" s="120" t="s">
        <v>59</v>
      </c>
    </row>
    <row r="53" s="208" customFormat="1" ht="127.5" spans="1:27">
      <c r="A53" s="218">
        <v>43</v>
      </c>
      <c r="B53" s="218" t="s">
        <v>235</v>
      </c>
      <c r="C53" s="218" t="s">
        <v>236</v>
      </c>
      <c r="D53" s="218" t="s">
        <v>34</v>
      </c>
      <c r="E53" s="218" t="s">
        <v>38</v>
      </c>
      <c r="F53" s="218" t="s">
        <v>39</v>
      </c>
      <c r="G53" s="218" t="s">
        <v>237</v>
      </c>
      <c r="H53" s="219" t="s">
        <v>238</v>
      </c>
      <c r="I53" s="218" t="s">
        <v>42</v>
      </c>
      <c r="J53" s="218">
        <v>2450</v>
      </c>
      <c r="K53" s="225">
        <f t="shared" si="9"/>
        <v>441</v>
      </c>
      <c r="L53" s="225">
        <f t="shared" si="10"/>
        <v>441</v>
      </c>
      <c r="M53" s="225">
        <f t="shared" si="11"/>
        <v>441</v>
      </c>
      <c r="N53" s="225"/>
      <c r="O53" s="225"/>
      <c r="P53" s="225"/>
      <c r="Q53" s="218"/>
      <c r="R53" s="218"/>
      <c r="S53" s="218"/>
      <c r="T53" s="218"/>
      <c r="U53" s="218"/>
      <c r="V53" s="218"/>
      <c r="W53" s="218">
        <v>441</v>
      </c>
      <c r="X53" s="218" t="s">
        <v>68</v>
      </c>
      <c r="Y53" s="218" t="s">
        <v>69</v>
      </c>
      <c r="Z53" s="218"/>
      <c r="AA53" s="120" t="s">
        <v>59</v>
      </c>
    </row>
    <row r="54" s="208" customFormat="1" ht="57" customHeight="1" spans="1:27">
      <c r="A54" s="218">
        <v>44</v>
      </c>
      <c r="B54" s="218" t="s">
        <v>239</v>
      </c>
      <c r="C54" s="218" t="s">
        <v>240</v>
      </c>
      <c r="D54" s="218" t="s">
        <v>34</v>
      </c>
      <c r="E54" s="218" t="s">
        <v>38</v>
      </c>
      <c r="F54" s="218" t="s">
        <v>39</v>
      </c>
      <c r="G54" s="218" t="s">
        <v>181</v>
      </c>
      <c r="H54" s="219" t="s">
        <v>241</v>
      </c>
      <c r="I54" s="218" t="s">
        <v>42</v>
      </c>
      <c r="J54" s="218">
        <v>2755</v>
      </c>
      <c r="K54" s="225">
        <f t="shared" si="9"/>
        <v>413.25</v>
      </c>
      <c r="L54" s="225">
        <f t="shared" si="10"/>
        <v>413.25</v>
      </c>
      <c r="M54" s="225">
        <f t="shared" ref="M54:M56" si="12">J54*0.15</f>
        <v>413.25</v>
      </c>
      <c r="N54" s="225"/>
      <c r="O54" s="225"/>
      <c r="P54" s="225"/>
      <c r="Q54" s="218"/>
      <c r="R54" s="218"/>
      <c r="S54" s="218"/>
      <c r="T54" s="218"/>
      <c r="U54" s="218"/>
      <c r="V54" s="218"/>
      <c r="W54" s="218">
        <v>1500</v>
      </c>
      <c r="X54" s="218" t="s">
        <v>68</v>
      </c>
      <c r="Y54" s="218" t="s">
        <v>69</v>
      </c>
      <c r="Z54" s="218"/>
      <c r="AA54" s="120" t="s">
        <v>59</v>
      </c>
    </row>
    <row r="55" s="208" customFormat="1" ht="127.5" spans="1:27">
      <c r="A55" s="218">
        <v>45</v>
      </c>
      <c r="B55" s="218" t="s">
        <v>242</v>
      </c>
      <c r="C55" s="218" t="s">
        <v>243</v>
      </c>
      <c r="D55" s="218" t="s">
        <v>34</v>
      </c>
      <c r="E55" s="218" t="s">
        <v>38</v>
      </c>
      <c r="F55" s="218" t="s">
        <v>39</v>
      </c>
      <c r="G55" s="218" t="s">
        <v>185</v>
      </c>
      <c r="H55" s="219" t="s">
        <v>244</v>
      </c>
      <c r="I55" s="218" t="s">
        <v>42</v>
      </c>
      <c r="J55" s="218">
        <v>5000</v>
      </c>
      <c r="K55" s="225">
        <f t="shared" si="9"/>
        <v>750</v>
      </c>
      <c r="L55" s="225">
        <f t="shared" si="10"/>
        <v>750</v>
      </c>
      <c r="M55" s="225">
        <f t="shared" si="12"/>
        <v>750</v>
      </c>
      <c r="N55" s="225"/>
      <c r="O55" s="225"/>
      <c r="P55" s="225"/>
      <c r="Q55" s="218"/>
      <c r="R55" s="218"/>
      <c r="S55" s="218"/>
      <c r="T55" s="218"/>
      <c r="U55" s="218"/>
      <c r="V55" s="218"/>
      <c r="W55" s="218">
        <v>3200</v>
      </c>
      <c r="X55" s="218" t="s">
        <v>68</v>
      </c>
      <c r="Y55" s="218" t="s">
        <v>69</v>
      </c>
      <c r="Z55" s="218"/>
      <c r="AA55" s="120" t="s">
        <v>59</v>
      </c>
    </row>
    <row r="56" s="208" customFormat="1" ht="127.5" spans="1:27">
      <c r="A56" s="218">
        <v>46</v>
      </c>
      <c r="B56" s="218" t="s">
        <v>245</v>
      </c>
      <c r="C56" s="218" t="s">
        <v>246</v>
      </c>
      <c r="D56" s="218" t="s">
        <v>34</v>
      </c>
      <c r="E56" s="218" t="s">
        <v>38</v>
      </c>
      <c r="F56" s="218" t="s">
        <v>39</v>
      </c>
      <c r="G56" s="218" t="s">
        <v>193</v>
      </c>
      <c r="H56" s="219" t="s">
        <v>247</v>
      </c>
      <c r="I56" s="218" t="s">
        <v>42</v>
      </c>
      <c r="J56" s="218">
        <v>6000</v>
      </c>
      <c r="K56" s="225">
        <f t="shared" si="9"/>
        <v>900</v>
      </c>
      <c r="L56" s="225">
        <f t="shared" si="10"/>
        <v>900</v>
      </c>
      <c r="M56" s="225">
        <f t="shared" si="12"/>
        <v>900</v>
      </c>
      <c r="N56" s="225"/>
      <c r="O56" s="225"/>
      <c r="P56" s="225"/>
      <c r="Q56" s="218"/>
      <c r="R56" s="218"/>
      <c r="S56" s="218"/>
      <c r="T56" s="218"/>
      <c r="U56" s="218"/>
      <c r="V56" s="218"/>
      <c r="W56" s="218">
        <v>3200</v>
      </c>
      <c r="X56" s="218" t="s">
        <v>68</v>
      </c>
      <c r="Y56" s="218" t="s">
        <v>69</v>
      </c>
      <c r="Z56" s="218"/>
      <c r="AA56" s="120" t="s">
        <v>59</v>
      </c>
    </row>
    <row r="57" s="208" customFormat="1" ht="127.5" spans="1:27">
      <c r="A57" s="218">
        <v>47</v>
      </c>
      <c r="B57" s="218" t="s">
        <v>248</v>
      </c>
      <c r="C57" s="218" t="s">
        <v>249</v>
      </c>
      <c r="D57" s="218" t="s">
        <v>34</v>
      </c>
      <c r="E57" s="218" t="s">
        <v>38</v>
      </c>
      <c r="F57" s="218" t="s">
        <v>39</v>
      </c>
      <c r="G57" s="218" t="s">
        <v>250</v>
      </c>
      <c r="H57" s="219" t="s">
        <v>251</v>
      </c>
      <c r="I57" s="218" t="s">
        <v>42</v>
      </c>
      <c r="J57" s="218">
        <v>280</v>
      </c>
      <c r="K57" s="225">
        <f t="shared" si="9"/>
        <v>42</v>
      </c>
      <c r="L57" s="225">
        <f t="shared" si="10"/>
        <v>42</v>
      </c>
      <c r="M57" s="225">
        <v>42</v>
      </c>
      <c r="N57" s="225"/>
      <c r="O57" s="225"/>
      <c r="P57" s="225"/>
      <c r="Q57" s="218"/>
      <c r="R57" s="218"/>
      <c r="S57" s="218"/>
      <c r="T57" s="218"/>
      <c r="U57" s="218"/>
      <c r="V57" s="218"/>
      <c r="W57" s="218">
        <v>280</v>
      </c>
      <c r="X57" s="218" t="s">
        <v>68</v>
      </c>
      <c r="Y57" s="218" t="s">
        <v>69</v>
      </c>
      <c r="Z57" s="218"/>
      <c r="AA57" s="120" t="s">
        <v>59</v>
      </c>
    </row>
    <row r="58" s="208" customFormat="1" ht="127.5" spans="1:27">
      <c r="A58" s="218">
        <v>48</v>
      </c>
      <c r="B58" s="218" t="s">
        <v>252</v>
      </c>
      <c r="C58" s="218" t="s">
        <v>253</v>
      </c>
      <c r="D58" s="218" t="s">
        <v>34</v>
      </c>
      <c r="E58" s="218" t="s">
        <v>38</v>
      </c>
      <c r="F58" s="218" t="s">
        <v>39</v>
      </c>
      <c r="G58" s="218" t="s">
        <v>197</v>
      </c>
      <c r="H58" s="219" t="s">
        <v>254</v>
      </c>
      <c r="I58" s="218" t="s">
        <v>42</v>
      </c>
      <c r="J58" s="218">
        <v>1500</v>
      </c>
      <c r="K58" s="225">
        <f t="shared" si="9"/>
        <v>225</v>
      </c>
      <c r="L58" s="225">
        <f t="shared" si="10"/>
        <v>225</v>
      </c>
      <c r="M58" s="225">
        <v>225</v>
      </c>
      <c r="N58" s="225"/>
      <c r="O58" s="225"/>
      <c r="P58" s="225"/>
      <c r="Q58" s="218"/>
      <c r="R58" s="218"/>
      <c r="S58" s="218"/>
      <c r="T58" s="218"/>
      <c r="U58" s="218"/>
      <c r="V58" s="218"/>
      <c r="W58" s="218">
        <v>1500</v>
      </c>
      <c r="X58" s="218" t="s">
        <v>68</v>
      </c>
      <c r="Y58" s="218" t="s">
        <v>69</v>
      </c>
      <c r="Z58" s="218"/>
      <c r="AA58" s="120" t="s">
        <v>59</v>
      </c>
    </row>
    <row r="59" s="208" customFormat="1" ht="127.5" spans="1:27">
      <c r="A59" s="218">
        <v>49</v>
      </c>
      <c r="B59" s="218" t="s">
        <v>255</v>
      </c>
      <c r="C59" s="218" t="s">
        <v>256</v>
      </c>
      <c r="D59" s="218" t="s">
        <v>34</v>
      </c>
      <c r="E59" s="218" t="s">
        <v>38</v>
      </c>
      <c r="F59" s="218" t="s">
        <v>39</v>
      </c>
      <c r="G59" s="218" t="s">
        <v>205</v>
      </c>
      <c r="H59" s="219" t="s">
        <v>257</v>
      </c>
      <c r="I59" s="218" t="s">
        <v>42</v>
      </c>
      <c r="J59" s="218">
        <v>3970</v>
      </c>
      <c r="K59" s="225">
        <f t="shared" si="9"/>
        <v>595.5</v>
      </c>
      <c r="L59" s="225">
        <f t="shared" si="10"/>
        <v>595.5</v>
      </c>
      <c r="M59" s="225">
        <v>595.5</v>
      </c>
      <c r="N59" s="225"/>
      <c r="O59" s="225"/>
      <c r="P59" s="225"/>
      <c r="Q59" s="218"/>
      <c r="R59" s="218"/>
      <c r="S59" s="218"/>
      <c r="T59" s="218"/>
      <c r="U59" s="218"/>
      <c r="V59" s="218"/>
      <c r="W59" s="218">
        <v>3970</v>
      </c>
      <c r="X59" s="218" t="s">
        <v>68</v>
      </c>
      <c r="Y59" s="218" t="s">
        <v>69</v>
      </c>
      <c r="Z59" s="218"/>
      <c r="AA59" s="120" t="s">
        <v>59</v>
      </c>
    </row>
    <row r="60" s="208" customFormat="1" ht="127.5" spans="1:27">
      <c r="A60" s="218">
        <v>50</v>
      </c>
      <c r="B60" s="218" t="s">
        <v>258</v>
      </c>
      <c r="C60" s="218" t="s">
        <v>259</v>
      </c>
      <c r="D60" s="218" t="s">
        <v>34</v>
      </c>
      <c r="E60" s="218" t="s">
        <v>38</v>
      </c>
      <c r="F60" s="218" t="s">
        <v>39</v>
      </c>
      <c r="G60" s="218" t="s">
        <v>209</v>
      </c>
      <c r="H60" s="219" t="s">
        <v>260</v>
      </c>
      <c r="I60" s="218" t="s">
        <v>42</v>
      </c>
      <c r="J60" s="218">
        <v>10850</v>
      </c>
      <c r="K60" s="225">
        <v>1627.5</v>
      </c>
      <c r="L60" s="225">
        <v>1627.5</v>
      </c>
      <c r="M60" s="225">
        <v>1627.5</v>
      </c>
      <c r="N60" s="225"/>
      <c r="O60" s="225"/>
      <c r="P60" s="225"/>
      <c r="Q60" s="218"/>
      <c r="R60" s="218"/>
      <c r="S60" s="218"/>
      <c r="T60" s="218"/>
      <c r="U60" s="218"/>
      <c r="V60" s="218"/>
      <c r="W60" s="218">
        <v>12000</v>
      </c>
      <c r="X60" s="218" t="s">
        <v>68</v>
      </c>
      <c r="Y60" s="218" t="s">
        <v>69</v>
      </c>
      <c r="Z60" s="218"/>
      <c r="AA60" s="120" t="s">
        <v>46</v>
      </c>
    </row>
    <row r="61" s="208" customFormat="1" ht="127.5" spans="1:27">
      <c r="A61" s="218">
        <v>51</v>
      </c>
      <c r="B61" s="218" t="s">
        <v>261</v>
      </c>
      <c r="C61" s="218" t="s">
        <v>262</v>
      </c>
      <c r="D61" s="218" t="s">
        <v>34</v>
      </c>
      <c r="E61" s="218" t="s">
        <v>38</v>
      </c>
      <c r="F61" s="218" t="s">
        <v>39</v>
      </c>
      <c r="G61" s="218" t="s">
        <v>221</v>
      </c>
      <c r="H61" s="219" t="s">
        <v>263</v>
      </c>
      <c r="I61" s="218" t="s">
        <v>42</v>
      </c>
      <c r="J61" s="218">
        <v>6765</v>
      </c>
      <c r="K61" s="225">
        <f t="shared" si="9"/>
        <v>1014.75</v>
      </c>
      <c r="L61" s="225">
        <f t="shared" si="10"/>
        <v>1014.75</v>
      </c>
      <c r="M61" s="225">
        <v>1014.75</v>
      </c>
      <c r="N61" s="225"/>
      <c r="O61" s="225"/>
      <c r="P61" s="225"/>
      <c r="Q61" s="218"/>
      <c r="R61" s="218"/>
      <c r="S61" s="218"/>
      <c r="T61" s="218"/>
      <c r="U61" s="218"/>
      <c r="V61" s="218"/>
      <c r="W61" s="218">
        <v>6765</v>
      </c>
      <c r="X61" s="218" t="s">
        <v>68</v>
      </c>
      <c r="Y61" s="218" t="s">
        <v>69</v>
      </c>
      <c r="Z61" s="218"/>
      <c r="AA61" s="120" t="s">
        <v>59</v>
      </c>
    </row>
    <row r="62" s="208" customFormat="1" ht="127.5" spans="1:27">
      <c r="A62" s="218">
        <v>52</v>
      </c>
      <c r="B62" s="218" t="s">
        <v>264</v>
      </c>
      <c r="C62" s="218" t="s">
        <v>265</v>
      </c>
      <c r="D62" s="218" t="s">
        <v>34</v>
      </c>
      <c r="E62" s="218" t="s">
        <v>38</v>
      </c>
      <c r="F62" s="218" t="s">
        <v>39</v>
      </c>
      <c r="G62" s="218" t="s">
        <v>225</v>
      </c>
      <c r="H62" s="219" t="s">
        <v>266</v>
      </c>
      <c r="I62" s="218" t="s">
        <v>42</v>
      </c>
      <c r="J62" s="218">
        <v>3504</v>
      </c>
      <c r="K62" s="225">
        <f t="shared" si="9"/>
        <v>525.6</v>
      </c>
      <c r="L62" s="225">
        <f t="shared" si="10"/>
        <v>525.6</v>
      </c>
      <c r="M62" s="225">
        <v>525.6</v>
      </c>
      <c r="N62" s="225"/>
      <c r="O62" s="225"/>
      <c r="P62" s="225"/>
      <c r="Q62" s="218"/>
      <c r="R62" s="218"/>
      <c r="S62" s="218"/>
      <c r="T62" s="218"/>
      <c r="U62" s="218"/>
      <c r="V62" s="218"/>
      <c r="W62" s="218">
        <v>3504</v>
      </c>
      <c r="X62" s="218" t="s">
        <v>68</v>
      </c>
      <c r="Y62" s="218" t="s">
        <v>69</v>
      </c>
      <c r="Z62" s="218"/>
      <c r="AA62" s="120" t="s">
        <v>59</v>
      </c>
    </row>
    <row r="63" s="208" customFormat="1" ht="127.5" spans="1:27">
      <c r="A63" s="218">
        <v>53</v>
      </c>
      <c r="B63" s="218" t="s">
        <v>267</v>
      </c>
      <c r="C63" s="218" t="s">
        <v>268</v>
      </c>
      <c r="D63" s="218" t="s">
        <v>34</v>
      </c>
      <c r="E63" s="218" t="s">
        <v>38</v>
      </c>
      <c r="F63" s="218" t="s">
        <v>39</v>
      </c>
      <c r="G63" s="218" t="s">
        <v>229</v>
      </c>
      <c r="H63" s="219" t="s">
        <v>269</v>
      </c>
      <c r="I63" s="218" t="s">
        <v>42</v>
      </c>
      <c r="J63" s="218">
        <v>2150</v>
      </c>
      <c r="K63" s="225">
        <f t="shared" si="9"/>
        <v>322.5</v>
      </c>
      <c r="L63" s="225">
        <f t="shared" si="10"/>
        <v>322.5</v>
      </c>
      <c r="M63" s="225">
        <v>322.5</v>
      </c>
      <c r="N63" s="225"/>
      <c r="O63" s="225"/>
      <c r="P63" s="225"/>
      <c r="Q63" s="218"/>
      <c r="R63" s="218"/>
      <c r="S63" s="218"/>
      <c r="T63" s="218"/>
      <c r="U63" s="218"/>
      <c r="V63" s="218"/>
      <c r="W63" s="218">
        <v>1000</v>
      </c>
      <c r="X63" s="218" t="s">
        <v>68</v>
      </c>
      <c r="Y63" s="218" t="s">
        <v>69</v>
      </c>
      <c r="Z63" s="218"/>
      <c r="AA63" s="120" t="s">
        <v>59</v>
      </c>
    </row>
    <row r="64" s="208" customFormat="1" ht="127.5" spans="1:27">
      <c r="A64" s="218">
        <v>54</v>
      </c>
      <c r="B64" s="218" t="s">
        <v>270</v>
      </c>
      <c r="C64" s="218" t="s">
        <v>271</v>
      </c>
      <c r="D64" s="218" t="s">
        <v>34</v>
      </c>
      <c r="E64" s="218" t="s">
        <v>38</v>
      </c>
      <c r="F64" s="218" t="s">
        <v>39</v>
      </c>
      <c r="G64" s="218" t="s">
        <v>233</v>
      </c>
      <c r="H64" s="219" t="s">
        <v>272</v>
      </c>
      <c r="I64" s="218" t="s">
        <v>42</v>
      </c>
      <c r="J64" s="218">
        <v>8000</v>
      </c>
      <c r="K64" s="225">
        <f t="shared" si="9"/>
        <v>1200</v>
      </c>
      <c r="L64" s="225">
        <f t="shared" si="10"/>
        <v>1200</v>
      </c>
      <c r="M64" s="225">
        <f>J64*0.15</f>
        <v>1200</v>
      </c>
      <c r="N64" s="225"/>
      <c r="O64" s="225"/>
      <c r="P64" s="225"/>
      <c r="Q64" s="218"/>
      <c r="R64" s="218"/>
      <c r="S64" s="218"/>
      <c r="T64" s="218"/>
      <c r="U64" s="218"/>
      <c r="V64" s="218"/>
      <c r="W64" s="218">
        <v>2670</v>
      </c>
      <c r="X64" s="218" t="s">
        <v>68</v>
      </c>
      <c r="Y64" s="218" t="s">
        <v>69</v>
      </c>
      <c r="Z64" s="218"/>
      <c r="AA64" s="120" t="s">
        <v>59</v>
      </c>
    </row>
    <row r="65" s="208" customFormat="1" ht="127.5" spans="1:27">
      <c r="A65" s="218">
        <v>55</v>
      </c>
      <c r="B65" s="218" t="s">
        <v>273</v>
      </c>
      <c r="C65" s="218" t="s">
        <v>274</v>
      </c>
      <c r="D65" s="218" t="s">
        <v>34</v>
      </c>
      <c r="E65" s="218" t="s">
        <v>38</v>
      </c>
      <c r="F65" s="218" t="s">
        <v>39</v>
      </c>
      <c r="G65" s="218" t="s">
        <v>237</v>
      </c>
      <c r="H65" s="219" t="s">
        <v>275</v>
      </c>
      <c r="I65" s="218" t="s">
        <v>42</v>
      </c>
      <c r="J65" s="218">
        <v>4110</v>
      </c>
      <c r="K65" s="225">
        <f t="shared" si="9"/>
        <v>616.5</v>
      </c>
      <c r="L65" s="225">
        <f t="shared" si="10"/>
        <v>616.5</v>
      </c>
      <c r="M65" s="225">
        <v>616.5</v>
      </c>
      <c r="N65" s="225"/>
      <c r="O65" s="225"/>
      <c r="P65" s="225"/>
      <c r="Q65" s="218"/>
      <c r="R65" s="218"/>
      <c r="S65" s="218"/>
      <c r="T65" s="218"/>
      <c r="U65" s="218"/>
      <c r="V65" s="218"/>
      <c r="W65" s="218">
        <v>4110</v>
      </c>
      <c r="X65" s="218" t="s">
        <v>68</v>
      </c>
      <c r="Y65" s="218" t="s">
        <v>69</v>
      </c>
      <c r="Z65" s="218"/>
      <c r="AA65" s="120" t="s">
        <v>59</v>
      </c>
    </row>
    <row r="66" s="209" customFormat="1" ht="43" customHeight="1" spans="1:27">
      <c r="A66" s="221" t="s">
        <v>276</v>
      </c>
      <c r="B66" s="221"/>
      <c r="C66" s="221"/>
      <c r="D66" s="222"/>
      <c r="E66" s="223"/>
      <c r="F66" s="223"/>
      <c r="G66" s="223"/>
      <c r="H66" s="223">
        <v>6</v>
      </c>
      <c r="I66" s="227"/>
      <c r="J66" s="227"/>
      <c r="K66" s="228">
        <f t="shared" ref="K66:M66" si="13">SUM(K67:K72)</f>
        <v>7490.35</v>
      </c>
      <c r="L66" s="228">
        <f t="shared" si="13"/>
        <v>7490.35</v>
      </c>
      <c r="M66" s="228">
        <f t="shared" si="13"/>
        <v>7405.35</v>
      </c>
      <c r="N66" s="228">
        <f t="shared" ref="N66:V66" si="14">SUM(N68:N72)</f>
        <v>0</v>
      </c>
      <c r="O66" s="228">
        <f t="shared" si="14"/>
        <v>0</v>
      </c>
      <c r="P66" s="228">
        <f t="shared" si="14"/>
        <v>0</v>
      </c>
      <c r="Q66" s="228">
        <f t="shared" si="14"/>
        <v>0</v>
      </c>
      <c r="R66" s="228">
        <f t="shared" si="14"/>
        <v>85</v>
      </c>
      <c r="S66" s="228">
        <f t="shared" si="14"/>
        <v>0</v>
      </c>
      <c r="T66" s="228">
        <f t="shared" si="14"/>
        <v>0</v>
      </c>
      <c r="U66" s="228">
        <f t="shared" si="14"/>
        <v>0</v>
      </c>
      <c r="V66" s="228">
        <f t="shared" si="14"/>
        <v>0</v>
      </c>
      <c r="W66" s="223"/>
      <c r="X66" s="231"/>
      <c r="Y66" s="231"/>
      <c r="Z66" s="231"/>
      <c r="AA66" s="238"/>
    </row>
    <row r="67" s="208" customFormat="1" ht="87" customHeight="1" spans="1:27">
      <c r="A67" s="218">
        <v>56</v>
      </c>
      <c r="B67" s="218" t="s">
        <v>277</v>
      </c>
      <c r="C67" s="218" t="s">
        <v>278</v>
      </c>
      <c r="D67" s="218" t="s">
        <v>34</v>
      </c>
      <c r="E67" s="218" t="s">
        <v>38</v>
      </c>
      <c r="F67" s="218" t="s">
        <v>39</v>
      </c>
      <c r="G67" s="218" t="s">
        <v>185</v>
      </c>
      <c r="H67" s="219" t="s">
        <v>279</v>
      </c>
      <c r="I67" s="218" t="s">
        <v>42</v>
      </c>
      <c r="J67" s="218">
        <v>600</v>
      </c>
      <c r="K67" s="225">
        <f t="shared" ref="K67:K72" si="15">SUM(L67,T67,U67,V67)</f>
        <v>120</v>
      </c>
      <c r="L67" s="225">
        <f t="shared" ref="L67:L72" si="16">SUM(M67:S67)</f>
        <v>120</v>
      </c>
      <c r="M67" s="225">
        <v>120</v>
      </c>
      <c r="N67" s="225"/>
      <c r="O67" s="225"/>
      <c r="P67" s="225"/>
      <c r="Q67" s="218"/>
      <c r="R67" s="218"/>
      <c r="S67" s="218"/>
      <c r="T67" s="218"/>
      <c r="U67" s="218"/>
      <c r="V67" s="218"/>
      <c r="W67" s="218">
        <v>3500</v>
      </c>
      <c r="X67" s="218" t="s">
        <v>43</v>
      </c>
      <c r="Y67" s="218" t="s">
        <v>44</v>
      </c>
      <c r="Z67" s="218"/>
      <c r="AA67" s="120" t="s">
        <v>59</v>
      </c>
    </row>
    <row r="68" s="208" customFormat="1" ht="152" customHeight="1" spans="1:27">
      <c r="A68" s="218">
        <v>57</v>
      </c>
      <c r="B68" s="218" t="s">
        <v>280</v>
      </c>
      <c r="C68" s="218" t="s">
        <v>281</v>
      </c>
      <c r="D68" s="218" t="s">
        <v>34</v>
      </c>
      <c r="E68" s="218" t="s">
        <v>38</v>
      </c>
      <c r="F68" s="218" t="s">
        <v>39</v>
      </c>
      <c r="G68" s="218" t="s">
        <v>282</v>
      </c>
      <c r="H68" s="219" t="s">
        <v>283</v>
      </c>
      <c r="I68" s="218" t="s">
        <v>284</v>
      </c>
      <c r="J68" s="218">
        <v>6.6</v>
      </c>
      <c r="K68" s="225">
        <f t="shared" si="15"/>
        <v>528</v>
      </c>
      <c r="L68" s="225">
        <f t="shared" si="16"/>
        <v>528</v>
      </c>
      <c r="M68" s="225">
        <v>528</v>
      </c>
      <c r="N68" s="225"/>
      <c r="O68" s="225"/>
      <c r="P68" s="225"/>
      <c r="Q68" s="218"/>
      <c r="R68" s="218"/>
      <c r="S68" s="218"/>
      <c r="T68" s="218"/>
      <c r="U68" s="218"/>
      <c r="V68" s="218"/>
      <c r="W68" s="218">
        <v>120000</v>
      </c>
      <c r="X68" s="218" t="s">
        <v>43</v>
      </c>
      <c r="Y68" s="218" t="s">
        <v>44</v>
      </c>
      <c r="Z68" s="218"/>
      <c r="AA68" s="120" t="s">
        <v>46</v>
      </c>
    </row>
    <row r="69" s="208" customFormat="1" ht="152" customHeight="1" spans="1:27">
      <c r="A69" s="218">
        <v>58</v>
      </c>
      <c r="B69" s="218" t="s">
        <v>285</v>
      </c>
      <c r="C69" s="218" t="s">
        <v>286</v>
      </c>
      <c r="D69" s="218" t="s">
        <v>34</v>
      </c>
      <c r="E69" s="218" t="s">
        <v>38</v>
      </c>
      <c r="F69" s="218" t="s">
        <v>39</v>
      </c>
      <c r="G69" s="218" t="s">
        <v>287</v>
      </c>
      <c r="H69" s="219" t="s">
        <v>288</v>
      </c>
      <c r="I69" s="218" t="s">
        <v>42</v>
      </c>
      <c r="J69" s="218">
        <f>32698+1400</f>
        <v>34098</v>
      </c>
      <c r="K69" s="225">
        <f t="shared" si="15"/>
        <v>2557.35</v>
      </c>
      <c r="L69" s="225">
        <f t="shared" si="16"/>
        <v>2557.35</v>
      </c>
      <c r="M69" s="225">
        <f>J69*0.075</f>
        <v>2557.35</v>
      </c>
      <c r="N69" s="225"/>
      <c r="O69" s="225"/>
      <c r="P69" s="225"/>
      <c r="Q69" s="218"/>
      <c r="R69" s="218"/>
      <c r="S69" s="218"/>
      <c r="T69" s="218"/>
      <c r="U69" s="218"/>
      <c r="V69" s="218"/>
      <c r="W69" s="218">
        <v>32698</v>
      </c>
      <c r="X69" s="218" t="s">
        <v>43</v>
      </c>
      <c r="Y69" s="218" t="s">
        <v>44</v>
      </c>
      <c r="Z69" s="218"/>
      <c r="AA69" s="120" t="s">
        <v>46</v>
      </c>
    </row>
    <row r="70" s="208" customFormat="1" ht="118" customHeight="1" spans="1:27">
      <c r="A70" s="218">
        <v>59</v>
      </c>
      <c r="B70" s="218" t="s">
        <v>289</v>
      </c>
      <c r="C70" s="218" t="s">
        <v>290</v>
      </c>
      <c r="D70" s="218" t="s">
        <v>34</v>
      </c>
      <c r="E70" s="218" t="s">
        <v>38</v>
      </c>
      <c r="F70" s="218" t="s">
        <v>39</v>
      </c>
      <c r="G70" s="218" t="s">
        <v>291</v>
      </c>
      <c r="H70" s="220" t="s">
        <v>292</v>
      </c>
      <c r="I70" s="120" t="s">
        <v>42</v>
      </c>
      <c r="J70" s="218">
        <v>280</v>
      </c>
      <c r="K70" s="225">
        <f t="shared" si="15"/>
        <v>85</v>
      </c>
      <c r="L70" s="225">
        <f t="shared" si="16"/>
        <v>85</v>
      </c>
      <c r="M70" s="225"/>
      <c r="N70" s="241"/>
      <c r="O70" s="225"/>
      <c r="P70" s="225"/>
      <c r="Q70" s="218"/>
      <c r="R70" s="218">
        <v>85</v>
      </c>
      <c r="S70" s="218"/>
      <c r="T70" s="218"/>
      <c r="U70" s="218"/>
      <c r="V70" s="218"/>
      <c r="W70" s="218">
        <v>280</v>
      </c>
      <c r="X70" s="218" t="s">
        <v>43</v>
      </c>
      <c r="Y70" s="218" t="s">
        <v>44</v>
      </c>
      <c r="Z70" s="218"/>
      <c r="AA70" s="120" t="s">
        <v>59</v>
      </c>
    </row>
    <row r="71" s="208" customFormat="1" ht="83" customHeight="1" spans="1:27">
      <c r="A71" s="218">
        <v>60</v>
      </c>
      <c r="B71" s="218" t="s">
        <v>293</v>
      </c>
      <c r="C71" s="218" t="s">
        <v>294</v>
      </c>
      <c r="D71" s="218" t="s">
        <v>34</v>
      </c>
      <c r="E71" s="218" t="s">
        <v>38</v>
      </c>
      <c r="F71" s="218" t="s">
        <v>39</v>
      </c>
      <c r="G71" s="218" t="s">
        <v>169</v>
      </c>
      <c r="H71" s="219" t="s">
        <v>295</v>
      </c>
      <c r="I71" s="218" t="s">
        <v>284</v>
      </c>
      <c r="J71" s="218">
        <v>60</v>
      </c>
      <c r="K71" s="225">
        <f t="shared" si="15"/>
        <v>1800</v>
      </c>
      <c r="L71" s="225">
        <f t="shared" si="16"/>
        <v>1800</v>
      </c>
      <c r="M71" s="225">
        <v>1800</v>
      </c>
      <c r="N71" s="225"/>
      <c r="O71" s="225"/>
      <c r="P71" s="225"/>
      <c r="Q71" s="218"/>
      <c r="R71" s="218"/>
      <c r="S71" s="218"/>
      <c r="T71" s="218"/>
      <c r="U71" s="218"/>
      <c r="V71" s="218"/>
      <c r="W71" s="218">
        <v>420000</v>
      </c>
      <c r="X71" s="218" t="s">
        <v>43</v>
      </c>
      <c r="Y71" s="218" t="s">
        <v>44</v>
      </c>
      <c r="Z71" s="218"/>
      <c r="AA71" s="120" t="s">
        <v>71</v>
      </c>
    </row>
    <row r="72" s="208" customFormat="1" ht="83" customHeight="1" spans="1:27">
      <c r="A72" s="218">
        <v>61</v>
      </c>
      <c r="B72" s="218" t="s">
        <v>296</v>
      </c>
      <c r="C72" s="218" t="s">
        <v>297</v>
      </c>
      <c r="D72" s="218" t="s">
        <v>34</v>
      </c>
      <c r="E72" s="218" t="s">
        <v>38</v>
      </c>
      <c r="F72" s="218" t="s">
        <v>39</v>
      </c>
      <c r="G72" s="218" t="s">
        <v>169</v>
      </c>
      <c r="H72" s="219" t="s">
        <v>298</v>
      </c>
      <c r="I72" s="218" t="s">
        <v>284</v>
      </c>
      <c r="J72" s="218">
        <v>20</v>
      </c>
      <c r="K72" s="225">
        <f t="shared" si="15"/>
        <v>2400</v>
      </c>
      <c r="L72" s="225">
        <f t="shared" si="16"/>
        <v>2400</v>
      </c>
      <c r="M72" s="225">
        <v>2400</v>
      </c>
      <c r="N72" s="225"/>
      <c r="O72" s="225"/>
      <c r="P72" s="225"/>
      <c r="Q72" s="218"/>
      <c r="R72" s="218"/>
      <c r="S72" s="218"/>
      <c r="T72" s="218"/>
      <c r="U72" s="218"/>
      <c r="V72" s="218"/>
      <c r="W72" s="218">
        <v>420000</v>
      </c>
      <c r="X72" s="218" t="s">
        <v>43</v>
      </c>
      <c r="Y72" s="218" t="s">
        <v>44</v>
      </c>
      <c r="Z72" s="218"/>
      <c r="AA72" s="120" t="s">
        <v>59</v>
      </c>
    </row>
    <row r="73" s="209" customFormat="1" ht="43" customHeight="1" spans="1:27">
      <c r="A73" s="221" t="s">
        <v>299</v>
      </c>
      <c r="B73" s="221"/>
      <c r="C73" s="221"/>
      <c r="D73" s="222"/>
      <c r="E73" s="223"/>
      <c r="F73" s="223"/>
      <c r="G73" s="223"/>
      <c r="H73" s="223">
        <v>5</v>
      </c>
      <c r="I73" s="227"/>
      <c r="J73" s="227"/>
      <c r="K73" s="228">
        <f t="shared" ref="K73:M73" si="17">SUM(K74:K78)</f>
        <v>8932.69</v>
      </c>
      <c r="L73" s="228">
        <f t="shared" si="17"/>
        <v>8932.69</v>
      </c>
      <c r="M73" s="228">
        <f t="shared" si="17"/>
        <v>8932.69</v>
      </c>
      <c r="N73" s="228">
        <f t="shared" ref="N73:V73" si="18">SUM(N76:N78)</f>
        <v>0</v>
      </c>
      <c r="O73" s="228">
        <f t="shared" si="18"/>
        <v>0</v>
      </c>
      <c r="P73" s="228">
        <f t="shared" si="18"/>
        <v>0</v>
      </c>
      <c r="Q73" s="228">
        <f t="shared" si="18"/>
        <v>0</v>
      </c>
      <c r="R73" s="228">
        <f t="shared" si="18"/>
        <v>0</v>
      </c>
      <c r="S73" s="228">
        <f t="shared" si="18"/>
        <v>0</v>
      </c>
      <c r="T73" s="228">
        <f t="shared" si="18"/>
        <v>0</v>
      </c>
      <c r="U73" s="228">
        <f t="shared" si="18"/>
        <v>0</v>
      </c>
      <c r="V73" s="228">
        <f t="shared" si="18"/>
        <v>0</v>
      </c>
      <c r="W73" s="223"/>
      <c r="X73" s="231"/>
      <c r="Y73" s="231"/>
      <c r="Z73" s="231"/>
      <c r="AA73" s="238"/>
    </row>
    <row r="74" s="208" customFormat="1" ht="128" customHeight="1" spans="1:27">
      <c r="A74" s="218">
        <v>62</v>
      </c>
      <c r="B74" s="218" t="s">
        <v>300</v>
      </c>
      <c r="C74" s="218" t="s">
        <v>301</v>
      </c>
      <c r="D74" s="218" t="s">
        <v>34</v>
      </c>
      <c r="E74" s="218" t="s">
        <v>38</v>
      </c>
      <c r="F74" s="218" t="s">
        <v>39</v>
      </c>
      <c r="G74" s="218" t="s">
        <v>217</v>
      </c>
      <c r="H74" s="219" t="s">
        <v>302</v>
      </c>
      <c r="I74" s="218" t="s">
        <v>42</v>
      </c>
      <c r="J74" s="218">
        <v>1300</v>
      </c>
      <c r="K74" s="225">
        <f t="shared" ref="K74:K78" si="19">SUM(L74,T74:V74)</f>
        <v>182.8</v>
      </c>
      <c r="L74" s="225">
        <f t="shared" ref="L74:L78" si="20">SUM(M74:S74)</f>
        <v>182.8</v>
      </c>
      <c r="M74" s="225">
        <v>182.8</v>
      </c>
      <c r="N74" s="225"/>
      <c r="O74" s="225"/>
      <c r="P74" s="225"/>
      <c r="Q74" s="218"/>
      <c r="R74" s="218"/>
      <c r="S74" s="218"/>
      <c r="T74" s="218"/>
      <c r="U74" s="218"/>
      <c r="V74" s="218"/>
      <c r="W74" s="218">
        <v>300</v>
      </c>
      <c r="X74" s="218" t="s">
        <v>68</v>
      </c>
      <c r="Y74" s="218" t="s">
        <v>69</v>
      </c>
      <c r="Z74" s="218"/>
      <c r="AA74" s="120" t="s">
        <v>46</v>
      </c>
    </row>
    <row r="75" s="208" customFormat="1" ht="211" customHeight="1" spans="1:27">
      <c r="A75" s="218">
        <v>63</v>
      </c>
      <c r="B75" s="218" t="s">
        <v>303</v>
      </c>
      <c r="C75" s="218" t="s">
        <v>304</v>
      </c>
      <c r="D75" s="218" t="s">
        <v>34</v>
      </c>
      <c r="E75" s="218" t="s">
        <v>38</v>
      </c>
      <c r="F75" s="218" t="s">
        <v>39</v>
      </c>
      <c r="G75" s="218" t="s">
        <v>305</v>
      </c>
      <c r="H75" s="219" t="s">
        <v>306</v>
      </c>
      <c r="I75" s="218" t="s">
        <v>148</v>
      </c>
      <c r="J75" s="218">
        <v>87</v>
      </c>
      <c r="K75" s="225">
        <f t="shared" si="19"/>
        <v>69.89</v>
      </c>
      <c r="L75" s="225">
        <f t="shared" si="20"/>
        <v>69.89</v>
      </c>
      <c r="M75" s="225">
        <v>69.89</v>
      </c>
      <c r="N75" s="225"/>
      <c r="O75" s="225"/>
      <c r="P75" s="225"/>
      <c r="Q75" s="218"/>
      <c r="R75" s="218"/>
      <c r="S75" s="218"/>
      <c r="T75" s="218"/>
      <c r="U75" s="218"/>
      <c r="V75" s="218"/>
      <c r="W75" s="218">
        <v>870</v>
      </c>
      <c r="X75" s="218" t="s">
        <v>91</v>
      </c>
      <c r="Y75" s="218" t="s">
        <v>92</v>
      </c>
      <c r="Z75" s="218"/>
      <c r="AA75" s="120" t="s">
        <v>59</v>
      </c>
    </row>
    <row r="76" s="208" customFormat="1" ht="101" customHeight="1" spans="1:27">
      <c r="A76" s="218">
        <v>64</v>
      </c>
      <c r="B76" s="218" t="s">
        <v>307</v>
      </c>
      <c r="C76" s="218" t="s">
        <v>308</v>
      </c>
      <c r="D76" s="218" t="s">
        <v>34</v>
      </c>
      <c r="E76" s="218" t="s">
        <v>38</v>
      </c>
      <c r="F76" s="218" t="s">
        <v>39</v>
      </c>
      <c r="G76" s="218" t="s">
        <v>309</v>
      </c>
      <c r="H76" s="219" t="s">
        <v>310</v>
      </c>
      <c r="I76" s="218" t="s">
        <v>148</v>
      </c>
      <c r="J76" s="218">
        <v>100</v>
      </c>
      <c r="K76" s="225">
        <f t="shared" si="19"/>
        <v>2800</v>
      </c>
      <c r="L76" s="225">
        <f t="shared" si="20"/>
        <v>2800</v>
      </c>
      <c r="M76" s="225">
        <v>2800</v>
      </c>
      <c r="N76" s="225"/>
      <c r="O76" s="225"/>
      <c r="P76" s="225"/>
      <c r="Q76" s="218"/>
      <c r="R76" s="218"/>
      <c r="S76" s="218"/>
      <c r="T76" s="218"/>
      <c r="U76" s="218"/>
      <c r="V76" s="218"/>
      <c r="W76" s="218">
        <v>950</v>
      </c>
      <c r="X76" s="218" t="s">
        <v>91</v>
      </c>
      <c r="Y76" s="218" t="s">
        <v>92</v>
      </c>
      <c r="Z76" s="218"/>
      <c r="AA76" s="120" t="s">
        <v>46</v>
      </c>
    </row>
    <row r="77" s="208" customFormat="1" ht="121" customHeight="1" spans="1:27">
      <c r="A77" s="218">
        <v>65</v>
      </c>
      <c r="B77" s="218" t="s">
        <v>311</v>
      </c>
      <c r="C77" s="218" t="s">
        <v>312</v>
      </c>
      <c r="D77" s="218" t="s">
        <v>34</v>
      </c>
      <c r="E77" s="218" t="s">
        <v>38</v>
      </c>
      <c r="F77" s="218" t="s">
        <v>39</v>
      </c>
      <c r="G77" s="218" t="s">
        <v>313</v>
      </c>
      <c r="H77" s="219" t="s">
        <v>314</v>
      </c>
      <c r="I77" s="218" t="s">
        <v>315</v>
      </c>
      <c r="J77" s="218">
        <v>4.9</v>
      </c>
      <c r="K77" s="225">
        <f t="shared" si="19"/>
        <v>2980</v>
      </c>
      <c r="L77" s="225">
        <f t="shared" si="20"/>
        <v>2980</v>
      </c>
      <c r="M77" s="225">
        <v>2980</v>
      </c>
      <c r="N77" s="225"/>
      <c r="O77" s="225"/>
      <c r="P77" s="225"/>
      <c r="Q77" s="218"/>
      <c r="R77" s="218"/>
      <c r="S77" s="218"/>
      <c r="T77" s="218"/>
      <c r="U77" s="218"/>
      <c r="V77" s="218"/>
      <c r="W77" s="218">
        <v>1500</v>
      </c>
      <c r="X77" s="218" t="s">
        <v>91</v>
      </c>
      <c r="Y77" s="218" t="s">
        <v>92</v>
      </c>
      <c r="Z77" s="218"/>
      <c r="AA77" s="120" t="s">
        <v>59</v>
      </c>
    </row>
    <row r="78" s="208" customFormat="1" ht="110" customHeight="1" spans="1:27">
      <c r="A78" s="218">
        <v>66</v>
      </c>
      <c r="B78" s="218" t="s">
        <v>316</v>
      </c>
      <c r="C78" s="218" t="s">
        <v>317</v>
      </c>
      <c r="D78" s="218" t="s">
        <v>34</v>
      </c>
      <c r="E78" s="218" t="s">
        <v>318</v>
      </c>
      <c r="F78" s="218" t="s">
        <v>39</v>
      </c>
      <c r="G78" s="218" t="s">
        <v>319</v>
      </c>
      <c r="H78" s="219" t="s">
        <v>320</v>
      </c>
      <c r="I78" s="218" t="s">
        <v>321</v>
      </c>
      <c r="J78" s="218">
        <v>2000</v>
      </c>
      <c r="K78" s="225">
        <f t="shared" si="19"/>
        <v>2900</v>
      </c>
      <c r="L78" s="225">
        <f t="shared" si="20"/>
        <v>2900</v>
      </c>
      <c r="M78" s="225">
        <v>2900</v>
      </c>
      <c r="N78" s="225"/>
      <c r="O78" s="225"/>
      <c r="P78" s="225"/>
      <c r="Q78" s="218"/>
      <c r="R78" s="218"/>
      <c r="S78" s="218"/>
      <c r="T78" s="218"/>
      <c r="U78" s="218"/>
      <c r="V78" s="218"/>
      <c r="W78" s="218">
        <v>2000</v>
      </c>
      <c r="X78" s="218" t="s">
        <v>322</v>
      </c>
      <c r="Y78" s="218" t="s">
        <v>323</v>
      </c>
      <c r="Z78" s="218"/>
      <c r="AA78" s="120" t="s">
        <v>46</v>
      </c>
    </row>
    <row r="79" s="209" customFormat="1" ht="43" customHeight="1" spans="1:27">
      <c r="A79" s="221" t="s">
        <v>324</v>
      </c>
      <c r="B79" s="221"/>
      <c r="C79" s="221"/>
      <c r="D79" s="222"/>
      <c r="E79" s="223"/>
      <c r="F79" s="223"/>
      <c r="G79" s="223"/>
      <c r="H79" s="223">
        <v>5</v>
      </c>
      <c r="I79" s="227"/>
      <c r="J79" s="227"/>
      <c r="K79" s="228">
        <f t="shared" ref="K79:V79" si="21">SUM(K80:K84)</f>
        <v>3795</v>
      </c>
      <c r="L79" s="228">
        <f t="shared" si="21"/>
        <v>3795</v>
      </c>
      <c r="M79" s="228">
        <f t="shared" si="21"/>
        <v>3795</v>
      </c>
      <c r="N79" s="228">
        <f t="shared" si="21"/>
        <v>0</v>
      </c>
      <c r="O79" s="228">
        <f t="shared" si="21"/>
        <v>0</v>
      </c>
      <c r="P79" s="228">
        <f t="shared" si="21"/>
        <v>0</v>
      </c>
      <c r="Q79" s="228">
        <f t="shared" si="21"/>
        <v>0</v>
      </c>
      <c r="R79" s="228">
        <f t="shared" si="21"/>
        <v>0</v>
      </c>
      <c r="S79" s="228">
        <f t="shared" si="21"/>
        <v>0</v>
      </c>
      <c r="T79" s="228">
        <f t="shared" si="21"/>
        <v>0</v>
      </c>
      <c r="U79" s="228">
        <f t="shared" si="21"/>
        <v>0</v>
      </c>
      <c r="V79" s="228">
        <f t="shared" si="21"/>
        <v>0</v>
      </c>
      <c r="W79" s="223"/>
      <c r="X79" s="231"/>
      <c r="Y79" s="231"/>
      <c r="Z79" s="231"/>
      <c r="AA79" s="238"/>
    </row>
    <row r="80" s="208" customFormat="1" ht="159" customHeight="1" spans="1:27">
      <c r="A80" s="218">
        <v>67</v>
      </c>
      <c r="B80" s="218" t="s">
        <v>325</v>
      </c>
      <c r="C80" s="218" t="s">
        <v>326</v>
      </c>
      <c r="D80" s="218" t="s">
        <v>34</v>
      </c>
      <c r="E80" s="218" t="s">
        <v>108</v>
      </c>
      <c r="F80" s="218" t="s">
        <v>327</v>
      </c>
      <c r="G80" s="218" t="s">
        <v>328</v>
      </c>
      <c r="H80" s="220" t="s">
        <v>329</v>
      </c>
      <c r="I80" s="120" t="s">
        <v>330</v>
      </c>
      <c r="J80" s="120">
        <v>4</v>
      </c>
      <c r="K80" s="225">
        <f>SUM(L80,T80:V80)</f>
        <v>2000</v>
      </c>
      <c r="L80" s="225">
        <f>SUM(M80:S80)</f>
        <v>2000</v>
      </c>
      <c r="M80" s="225">
        <v>2000</v>
      </c>
      <c r="N80" s="241"/>
      <c r="O80" s="241"/>
      <c r="P80" s="241"/>
      <c r="Q80" s="243"/>
      <c r="R80" s="243"/>
      <c r="S80" s="243"/>
      <c r="T80" s="243"/>
      <c r="U80" s="243"/>
      <c r="V80" s="243"/>
      <c r="W80" s="243">
        <v>1500</v>
      </c>
      <c r="X80" s="218" t="s">
        <v>112</v>
      </c>
      <c r="Y80" s="218" t="s">
        <v>113</v>
      </c>
      <c r="Z80" s="218"/>
      <c r="AA80" s="120" t="s">
        <v>59</v>
      </c>
    </row>
    <row r="81" s="208" customFormat="1" ht="101" customHeight="1" spans="1:27">
      <c r="A81" s="218">
        <v>68</v>
      </c>
      <c r="B81" s="218" t="s">
        <v>331</v>
      </c>
      <c r="C81" s="218" t="s">
        <v>332</v>
      </c>
      <c r="D81" s="218" t="s">
        <v>34</v>
      </c>
      <c r="E81" s="218" t="s">
        <v>333</v>
      </c>
      <c r="F81" s="218" t="s">
        <v>39</v>
      </c>
      <c r="G81" s="218" t="s">
        <v>169</v>
      </c>
      <c r="H81" s="220" t="s">
        <v>334</v>
      </c>
      <c r="I81" s="120" t="s">
        <v>335</v>
      </c>
      <c r="J81" s="120">
        <v>10</v>
      </c>
      <c r="K81" s="225">
        <f>SUM(L81,T81:V81)</f>
        <v>500</v>
      </c>
      <c r="L81" s="225">
        <f>SUM(M81:S81)</f>
        <v>500</v>
      </c>
      <c r="M81" s="225">
        <v>500</v>
      </c>
      <c r="N81" s="241"/>
      <c r="O81" s="241">
        <v>0</v>
      </c>
      <c r="P81" s="241">
        <v>0</v>
      </c>
      <c r="Q81" s="243">
        <v>0</v>
      </c>
      <c r="R81" s="243">
        <v>0</v>
      </c>
      <c r="S81" s="243">
        <v>0</v>
      </c>
      <c r="T81" s="243">
        <v>0</v>
      </c>
      <c r="U81" s="243">
        <v>0</v>
      </c>
      <c r="V81" s="243">
        <v>0</v>
      </c>
      <c r="W81" s="243">
        <v>20000</v>
      </c>
      <c r="X81" s="218" t="s">
        <v>112</v>
      </c>
      <c r="Y81" s="218" t="s">
        <v>113</v>
      </c>
      <c r="Z81" s="218"/>
      <c r="AA81" s="120" t="s">
        <v>59</v>
      </c>
    </row>
    <row r="82" s="208" customFormat="1" ht="102" spans="1:27">
      <c r="A82" s="218">
        <v>69</v>
      </c>
      <c r="B82" s="218" t="s">
        <v>336</v>
      </c>
      <c r="C82" s="218" t="s">
        <v>337</v>
      </c>
      <c r="D82" s="218" t="s">
        <v>34</v>
      </c>
      <c r="E82" s="218" t="s">
        <v>333</v>
      </c>
      <c r="F82" s="218" t="s">
        <v>39</v>
      </c>
      <c r="G82" s="218" t="s">
        <v>169</v>
      </c>
      <c r="H82" s="220" t="s">
        <v>338</v>
      </c>
      <c r="I82" s="120" t="s">
        <v>339</v>
      </c>
      <c r="J82" s="120">
        <v>1</v>
      </c>
      <c r="K82" s="225">
        <f>SUM(L82,T82:V82)</f>
        <v>200</v>
      </c>
      <c r="L82" s="225">
        <f>SUM(M82:S82)</f>
        <v>200</v>
      </c>
      <c r="M82" s="225">
        <v>200</v>
      </c>
      <c r="N82" s="241"/>
      <c r="O82" s="241"/>
      <c r="P82" s="241"/>
      <c r="Q82" s="244"/>
      <c r="R82" s="244"/>
      <c r="S82" s="244"/>
      <c r="T82" s="244"/>
      <c r="U82" s="244"/>
      <c r="V82" s="244"/>
      <c r="W82" s="244">
        <v>5000</v>
      </c>
      <c r="X82" s="218" t="s">
        <v>112</v>
      </c>
      <c r="Y82" s="218" t="s">
        <v>113</v>
      </c>
      <c r="Z82" s="218"/>
      <c r="AA82" s="120" t="s">
        <v>59</v>
      </c>
    </row>
    <row r="83" s="208" customFormat="1" ht="105" customHeight="1" spans="1:27">
      <c r="A83" s="218">
        <v>70</v>
      </c>
      <c r="B83" s="218" t="s">
        <v>340</v>
      </c>
      <c r="C83" s="218" t="s">
        <v>341</v>
      </c>
      <c r="D83" s="218" t="s">
        <v>34</v>
      </c>
      <c r="E83" s="218" t="s">
        <v>108</v>
      </c>
      <c r="F83" s="218" t="s">
        <v>39</v>
      </c>
      <c r="G83" s="218" t="s">
        <v>342</v>
      </c>
      <c r="H83" s="220" t="s">
        <v>343</v>
      </c>
      <c r="I83" s="120" t="s">
        <v>344</v>
      </c>
      <c r="J83" s="120">
        <v>1</v>
      </c>
      <c r="K83" s="225">
        <f>SUM(L83,T83:V83)</f>
        <v>395</v>
      </c>
      <c r="L83" s="225">
        <f>SUM(M83:S83)</f>
        <v>395</v>
      </c>
      <c r="M83" s="225">
        <v>395</v>
      </c>
      <c r="N83" s="241"/>
      <c r="O83" s="241"/>
      <c r="P83" s="241"/>
      <c r="Q83" s="244"/>
      <c r="R83" s="244"/>
      <c r="S83" s="244"/>
      <c r="T83" s="244"/>
      <c r="U83" s="244"/>
      <c r="V83" s="244"/>
      <c r="W83" s="244">
        <v>120</v>
      </c>
      <c r="X83" s="218" t="s">
        <v>172</v>
      </c>
      <c r="Y83" s="218" t="s">
        <v>173</v>
      </c>
      <c r="Z83" s="218"/>
      <c r="AA83" s="120" t="s">
        <v>59</v>
      </c>
    </row>
    <row r="84" s="208" customFormat="1" ht="107" customHeight="1" spans="1:27">
      <c r="A84" s="218">
        <v>71</v>
      </c>
      <c r="B84" s="218" t="s">
        <v>345</v>
      </c>
      <c r="C84" s="218" t="s">
        <v>346</v>
      </c>
      <c r="D84" s="218" t="s">
        <v>34</v>
      </c>
      <c r="E84" s="218" t="s">
        <v>333</v>
      </c>
      <c r="F84" s="218" t="s">
        <v>39</v>
      </c>
      <c r="G84" s="218" t="s">
        <v>169</v>
      </c>
      <c r="H84" s="220" t="s">
        <v>347</v>
      </c>
      <c r="I84" s="120" t="s">
        <v>348</v>
      </c>
      <c r="J84" s="120">
        <v>650</v>
      </c>
      <c r="K84" s="225">
        <f>SUM(L84,T84:V84)</f>
        <v>700</v>
      </c>
      <c r="L84" s="225">
        <f>SUM(M84:S84)</f>
        <v>700</v>
      </c>
      <c r="M84" s="225">
        <v>700</v>
      </c>
      <c r="N84" s="241"/>
      <c r="O84" s="241"/>
      <c r="P84" s="241"/>
      <c r="Q84" s="244"/>
      <c r="R84" s="244"/>
      <c r="S84" s="244"/>
      <c r="T84" s="244"/>
      <c r="U84" s="244"/>
      <c r="V84" s="244"/>
      <c r="W84" s="244">
        <v>65000</v>
      </c>
      <c r="X84" s="218" t="s">
        <v>112</v>
      </c>
      <c r="Y84" s="218" t="s">
        <v>113</v>
      </c>
      <c r="Z84" s="218"/>
      <c r="AA84" s="120" t="s">
        <v>59</v>
      </c>
    </row>
    <row r="85" s="209" customFormat="1" ht="43" customHeight="1" spans="1:27">
      <c r="A85" s="221" t="s">
        <v>349</v>
      </c>
      <c r="B85" s="221"/>
      <c r="C85" s="221"/>
      <c r="D85" s="222"/>
      <c r="E85" s="223"/>
      <c r="F85" s="223"/>
      <c r="G85" s="223"/>
      <c r="H85" s="223">
        <v>34</v>
      </c>
      <c r="I85" s="227"/>
      <c r="J85" s="227"/>
      <c r="K85" s="228">
        <f t="shared" ref="K85:V85" si="22">SUM(K86:K119)</f>
        <v>34772.3</v>
      </c>
      <c r="L85" s="228">
        <f t="shared" si="22"/>
        <v>34772.3</v>
      </c>
      <c r="M85" s="228">
        <f t="shared" si="22"/>
        <v>21779</v>
      </c>
      <c r="N85" s="228">
        <f t="shared" si="22"/>
        <v>9180</v>
      </c>
      <c r="O85" s="228">
        <f t="shared" si="22"/>
        <v>0</v>
      </c>
      <c r="P85" s="228">
        <f t="shared" si="22"/>
        <v>3603.3</v>
      </c>
      <c r="Q85" s="228">
        <f t="shared" si="22"/>
        <v>0</v>
      </c>
      <c r="R85" s="228">
        <f t="shared" si="22"/>
        <v>210</v>
      </c>
      <c r="S85" s="228">
        <f t="shared" si="22"/>
        <v>0</v>
      </c>
      <c r="T85" s="228">
        <f t="shared" si="22"/>
        <v>0</v>
      </c>
      <c r="U85" s="228">
        <f t="shared" si="22"/>
        <v>0</v>
      </c>
      <c r="V85" s="228">
        <f t="shared" si="22"/>
        <v>0</v>
      </c>
      <c r="W85" s="223"/>
      <c r="X85" s="231"/>
      <c r="Y85" s="231"/>
      <c r="Z85" s="231"/>
      <c r="AA85" s="238"/>
    </row>
    <row r="86" s="210" customFormat="1" ht="105" customHeight="1" spans="1:27">
      <c r="A86" s="218">
        <v>72</v>
      </c>
      <c r="B86" s="218" t="s">
        <v>350</v>
      </c>
      <c r="C86" s="218" t="s">
        <v>351</v>
      </c>
      <c r="D86" s="218" t="s">
        <v>34</v>
      </c>
      <c r="E86" s="239" t="s">
        <v>352</v>
      </c>
      <c r="F86" s="239" t="s">
        <v>327</v>
      </c>
      <c r="G86" s="239" t="s">
        <v>353</v>
      </c>
      <c r="H86" s="220" t="s">
        <v>354</v>
      </c>
      <c r="I86" s="239" t="s">
        <v>148</v>
      </c>
      <c r="J86" s="239">
        <v>1</v>
      </c>
      <c r="K86" s="225">
        <f t="shared" ref="K86:K119" si="23">SUM(L86,T86:V86)</f>
        <v>240</v>
      </c>
      <c r="L86" s="225">
        <f t="shared" ref="L86:L119" si="24">SUM(M86:S86)</f>
        <v>240</v>
      </c>
      <c r="M86" s="239">
        <v>240</v>
      </c>
      <c r="N86" s="239"/>
      <c r="O86" s="239"/>
      <c r="P86" s="239"/>
      <c r="Q86" s="239"/>
      <c r="R86" s="239"/>
      <c r="S86" s="239"/>
      <c r="T86" s="239"/>
      <c r="U86" s="239"/>
      <c r="V86" s="239"/>
      <c r="W86" s="239">
        <v>3000</v>
      </c>
      <c r="X86" s="218" t="s">
        <v>85</v>
      </c>
      <c r="Y86" s="218" t="s">
        <v>86</v>
      </c>
      <c r="Z86" s="239"/>
      <c r="AA86" s="120" t="s">
        <v>59</v>
      </c>
    </row>
    <row r="87" s="208" customFormat="1" ht="111" customHeight="1" spans="1:27">
      <c r="A87" s="218">
        <v>73</v>
      </c>
      <c r="B87" s="218" t="s">
        <v>355</v>
      </c>
      <c r="C87" s="218" t="s">
        <v>356</v>
      </c>
      <c r="D87" s="218" t="s">
        <v>34</v>
      </c>
      <c r="E87" s="218" t="s">
        <v>352</v>
      </c>
      <c r="F87" s="218" t="s">
        <v>39</v>
      </c>
      <c r="G87" s="218" t="s">
        <v>319</v>
      </c>
      <c r="H87" s="219" t="s">
        <v>357</v>
      </c>
      <c r="I87" s="218" t="s">
        <v>321</v>
      </c>
      <c r="J87" s="218">
        <v>6666.7</v>
      </c>
      <c r="K87" s="225">
        <f t="shared" si="23"/>
        <v>2980</v>
      </c>
      <c r="L87" s="225">
        <f t="shared" si="24"/>
        <v>2980</v>
      </c>
      <c r="M87" s="225">
        <v>2980</v>
      </c>
      <c r="N87" s="225"/>
      <c r="O87" s="225"/>
      <c r="P87" s="225"/>
      <c r="Q87" s="218"/>
      <c r="R87" s="218"/>
      <c r="S87" s="218"/>
      <c r="T87" s="218"/>
      <c r="U87" s="218"/>
      <c r="V87" s="218"/>
      <c r="W87" s="218">
        <v>200</v>
      </c>
      <c r="X87" s="218" t="s">
        <v>358</v>
      </c>
      <c r="Y87" s="218" t="s">
        <v>359</v>
      </c>
      <c r="Z87" s="218"/>
      <c r="AA87" s="120" t="s">
        <v>46</v>
      </c>
    </row>
    <row r="88" s="208" customFormat="1" ht="111" customHeight="1" spans="1:27">
      <c r="A88" s="218">
        <v>74</v>
      </c>
      <c r="B88" s="218" t="s">
        <v>360</v>
      </c>
      <c r="C88" s="218" t="s">
        <v>361</v>
      </c>
      <c r="D88" s="218" t="s">
        <v>34</v>
      </c>
      <c r="E88" s="218" t="s">
        <v>362</v>
      </c>
      <c r="F88" s="218" t="s">
        <v>39</v>
      </c>
      <c r="G88" s="218" t="s">
        <v>319</v>
      </c>
      <c r="H88" s="219" t="s">
        <v>363</v>
      </c>
      <c r="I88" s="218" t="s">
        <v>321</v>
      </c>
      <c r="J88" s="218">
        <v>2000</v>
      </c>
      <c r="K88" s="225">
        <f t="shared" si="23"/>
        <v>800</v>
      </c>
      <c r="L88" s="225">
        <f t="shared" si="24"/>
        <v>800</v>
      </c>
      <c r="M88" s="225"/>
      <c r="N88" s="225"/>
      <c r="O88" s="225"/>
      <c r="P88" s="225">
        <v>800</v>
      </c>
      <c r="Q88" s="218"/>
      <c r="R88" s="218"/>
      <c r="S88" s="218"/>
      <c r="T88" s="218"/>
      <c r="U88" s="218"/>
      <c r="V88" s="218"/>
      <c r="W88" s="218">
        <v>2000</v>
      </c>
      <c r="X88" s="218" t="s">
        <v>364</v>
      </c>
      <c r="Y88" s="218" t="s">
        <v>365</v>
      </c>
      <c r="Z88" s="218"/>
      <c r="AA88" s="120" t="s">
        <v>46</v>
      </c>
    </row>
    <row r="89" s="208" customFormat="1" ht="110" customHeight="1" spans="1:27">
      <c r="A89" s="218">
        <v>75</v>
      </c>
      <c r="B89" s="218" t="s">
        <v>366</v>
      </c>
      <c r="C89" s="218" t="s">
        <v>367</v>
      </c>
      <c r="D89" s="218" t="s">
        <v>34</v>
      </c>
      <c r="E89" s="218" t="s">
        <v>368</v>
      </c>
      <c r="F89" s="218" t="s">
        <v>39</v>
      </c>
      <c r="G89" s="218" t="s">
        <v>369</v>
      </c>
      <c r="H89" s="219" t="s">
        <v>370</v>
      </c>
      <c r="I89" s="218" t="s">
        <v>321</v>
      </c>
      <c r="J89" s="218">
        <v>1000</v>
      </c>
      <c r="K89" s="225">
        <f t="shared" si="23"/>
        <v>960</v>
      </c>
      <c r="L89" s="225">
        <f t="shared" si="24"/>
        <v>960</v>
      </c>
      <c r="M89" s="225">
        <v>960</v>
      </c>
      <c r="N89" s="225"/>
      <c r="O89" s="225"/>
      <c r="P89" s="225"/>
      <c r="Q89" s="218"/>
      <c r="R89" s="218"/>
      <c r="S89" s="218"/>
      <c r="T89" s="218"/>
      <c r="U89" s="218"/>
      <c r="V89" s="218"/>
      <c r="W89" s="218">
        <v>1600</v>
      </c>
      <c r="X89" s="218" t="s">
        <v>358</v>
      </c>
      <c r="Y89" s="237" t="s">
        <v>359</v>
      </c>
      <c r="Z89" s="218"/>
      <c r="AA89" s="120" t="s">
        <v>59</v>
      </c>
    </row>
    <row r="90" s="208" customFormat="1" ht="89" customHeight="1" spans="1:27">
      <c r="A90" s="218">
        <v>76</v>
      </c>
      <c r="B90" s="218" t="s">
        <v>371</v>
      </c>
      <c r="C90" s="218" t="s">
        <v>372</v>
      </c>
      <c r="D90" s="218" t="s">
        <v>34</v>
      </c>
      <c r="E90" s="218" t="s">
        <v>352</v>
      </c>
      <c r="F90" s="218" t="s">
        <v>39</v>
      </c>
      <c r="G90" s="218" t="s">
        <v>373</v>
      </c>
      <c r="H90" s="219" t="s">
        <v>374</v>
      </c>
      <c r="I90" s="242" t="s">
        <v>321</v>
      </c>
      <c r="J90" s="242">
        <v>10000</v>
      </c>
      <c r="K90" s="225">
        <f t="shared" si="23"/>
        <v>2000</v>
      </c>
      <c r="L90" s="225">
        <f t="shared" si="24"/>
        <v>2000</v>
      </c>
      <c r="M90" s="225">
        <v>2000</v>
      </c>
      <c r="N90" s="225"/>
      <c r="O90" s="225"/>
      <c r="P90" s="225"/>
      <c r="Q90" s="218"/>
      <c r="R90" s="218"/>
      <c r="S90" s="218"/>
      <c r="T90" s="218"/>
      <c r="U90" s="218"/>
      <c r="V90" s="218"/>
      <c r="W90" s="218">
        <v>5000</v>
      </c>
      <c r="X90" s="218" t="s">
        <v>358</v>
      </c>
      <c r="Y90" s="218" t="s">
        <v>359</v>
      </c>
      <c r="Z90" s="218"/>
      <c r="AA90" s="120" t="s">
        <v>59</v>
      </c>
    </row>
    <row r="91" s="208" customFormat="1" ht="89" customHeight="1" spans="1:27">
      <c r="A91" s="218">
        <v>77</v>
      </c>
      <c r="B91" s="218" t="s">
        <v>375</v>
      </c>
      <c r="C91" s="218" t="s">
        <v>376</v>
      </c>
      <c r="D91" s="218" t="s">
        <v>34</v>
      </c>
      <c r="E91" s="218" t="s">
        <v>352</v>
      </c>
      <c r="F91" s="218" t="s">
        <v>39</v>
      </c>
      <c r="G91" s="218" t="s">
        <v>373</v>
      </c>
      <c r="H91" s="219" t="s">
        <v>377</v>
      </c>
      <c r="I91" s="242" t="s">
        <v>321</v>
      </c>
      <c r="J91" s="242">
        <v>16000</v>
      </c>
      <c r="K91" s="225">
        <f t="shared" si="23"/>
        <v>2900</v>
      </c>
      <c r="L91" s="225">
        <f t="shared" si="24"/>
        <v>2900</v>
      </c>
      <c r="M91" s="225">
        <v>2900</v>
      </c>
      <c r="N91" s="225"/>
      <c r="O91" s="225"/>
      <c r="P91" s="225"/>
      <c r="Q91" s="218"/>
      <c r="R91" s="218"/>
      <c r="S91" s="218"/>
      <c r="T91" s="218"/>
      <c r="U91" s="218"/>
      <c r="V91" s="218"/>
      <c r="W91" s="218">
        <v>5000</v>
      </c>
      <c r="X91" s="218" t="s">
        <v>358</v>
      </c>
      <c r="Y91" s="218" t="s">
        <v>359</v>
      </c>
      <c r="Z91" s="218"/>
      <c r="AA91" s="120" t="s">
        <v>59</v>
      </c>
    </row>
    <row r="92" s="208" customFormat="1" ht="143" customHeight="1" spans="1:27">
      <c r="A92" s="218">
        <v>78</v>
      </c>
      <c r="B92" s="218" t="s">
        <v>378</v>
      </c>
      <c r="C92" s="218" t="s">
        <v>379</v>
      </c>
      <c r="D92" s="218" t="s">
        <v>34</v>
      </c>
      <c r="E92" s="218" t="s">
        <v>318</v>
      </c>
      <c r="F92" s="218" t="s">
        <v>39</v>
      </c>
      <c r="G92" s="218" t="s">
        <v>380</v>
      </c>
      <c r="H92" s="219" t="s">
        <v>381</v>
      </c>
      <c r="I92" s="218" t="s">
        <v>321</v>
      </c>
      <c r="J92" s="218">
        <v>9600</v>
      </c>
      <c r="K92" s="225">
        <f t="shared" si="23"/>
        <v>790</v>
      </c>
      <c r="L92" s="225">
        <f t="shared" si="24"/>
        <v>790</v>
      </c>
      <c r="M92" s="225">
        <v>790</v>
      </c>
      <c r="N92" s="225"/>
      <c r="O92" s="225"/>
      <c r="P92" s="225"/>
      <c r="Q92" s="218"/>
      <c r="R92" s="218"/>
      <c r="S92" s="218"/>
      <c r="T92" s="218"/>
      <c r="U92" s="218"/>
      <c r="V92" s="218"/>
      <c r="W92" s="218">
        <v>9800</v>
      </c>
      <c r="X92" s="218" t="s">
        <v>322</v>
      </c>
      <c r="Y92" s="218" t="s">
        <v>323</v>
      </c>
      <c r="Z92" s="218"/>
      <c r="AA92" s="120" t="s">
        <v>59</v>
      </c>
    </row>
    <row r="93" s="208" customFormat="1" ht="106" customHeight="1" spans="1:27">
      <c r="A93" s="218">
        <v>79</v>
      </c>
      <c r="B93" s="218" t="s">
        <v>382</v>
      </c>
      <c r="C93" s="218" t="s">
        <v>383</v>
      </c>
      <c r="D93" s="218" t="s">
        <v>34</v>
      </c>
      <c r="E93" s="218" t="s">
        <v>384</v>
      </c>
      <c r="F93" s="218" t="s">
        <v>39</v>
      </c>
      <c r="G93" s="218" t="s">
        <v>385</v>
      </c>
      <c r="H93" s="219" t="s">
        <v>386</v>
      </c>
      <c r="I93" s="218" t="s">
        <v>42</v>
      </c>
      <c r="J93" s="218">
        <v>200</v>
      </c>
      <c r="K93" s="225">
        <f t="shared" si="23"/>
        <v>295</v>
      </c>
      <c r="L93" s="225">
        <f t="shared" si="24"/>
        <v>295</v>
      </c>
      <c r="M93" s="225">
        <v>295</v>
      </c>
      <c r="N93" s="225"/>
      <c r="O93" s="225"/>
      <c r="P93" s="225"/>
      <c r="Q93" s="218"/>
      <c r="R93" s="218"/>
      <c r="S93" s="218"/>
      <c r="T93" s="218"/>
      <c r="U93" s="218"/>
      <c r="V93" s="218"/>
      <c r="W93" s="218">
        <v>300</v>
      </c>
      <c r="X93" s="218" t="s">
        <v>91</v>
      </c>
      <c r="Y93" s="218" t="s">
        <v>92</v>
      </c>
      <c r="Z93" s="218"/>
      <c r="AA93" s="120" t="s">
        <v>59</v>
      </c>
    </row>
    <row r="94" s="208" customFormat="1" ht="143" customHeight="1" spans="1:27">
      <c r="A94" s="218">
        <v>80</v>
      </c>
      <c r="B94" s="218" t="s">
        <v>387</v>
      </c>
      <c r="C94" s="218" t="s">
        <v>388</v>
      </c>
      <c r="D94" s="218" t="s">
        <v>34</v>
      </c>
      <c r="E94" s="218" t="s">
        <v>362</v>
      </c>
      <c r="F94" s="218" t="s">
        <v>39</v>
      </c>
      <c r="G94" s="218" t="s">
        <v>389</v>
      </c>
      <c r="H94" s="219" t="s">
        <v>390</v>
      </c>
      <c r="I94" s="218" t="s">
        <v>148</v>
      </c>
      <c r="J94" s="218">
        <v>1</v>
      </c>
      <c r="K94" s="225">
        <f t="shared" si="23"/>
        <v>270</v>
      </c>
      <c r="L94" s="225">
        <f t="shared" si="24"/>
        <v>270</v>
      </c>
      <c r="M94" s="225">
        <v>270</v>
      </c>
      <c r="N94" s="225"/>
      <c r="O94" s="225"/>
      <c r="P94" s="225"/>
      <c r="Q94" s="218"/>
      <c r="R94" s="218"/>
      <c r="S94" s="218"/>
      <c r="T94" s="218"/>
      <c r="U94" s="218"/>
      <c r="V94" s="218"/>
      <c r="W94" s="218">
        <v>270</v>
      </c>
      <c r="X94" s="218" t="s">
        <v>358</v>
      </c>
      <c r="Y94" s="218" t="s">
        <v>359</v>
      </c>
      <c r="Z94" s="218"/>
      <c r="AA94" s="120" t="s">
        <v>59</v>
      </c>
    </row>
    <row r="95" s="208" customFormat="1" ht="92" customHeight="1" spans="1:27">
      <c r="A95" s="218">
        <v>81</v>
      </c>
      <c r="B95" s="218" t="s">
        <v>391</v>
      </c>
      <c r="C95" s="218" t="s">
        <v>392</v>
      </c>
      <c r="D95" s="218" t="s">
        <v>34</v>
      </c>
      <c r="E95" s="218" t="s">
        <v>108</v>
      </c>
      <c r="F95" s="218" t="s">
        <v>39</v>
      </c>
      <c r="G95" s="218" t="s">
        <v>393</v>
      </c>
      <c r="H95" s="219" t="s">
        <v>394</v>
      </c>
      <c r="I95" s="218" t="s">
        <v>321</v>
      </c>
      <c r="J95" s="218">
        <v>1500</v>
      </c>
      <c r="K95" s="225">
        <f t="shared" si="23"/>
        <v>350</v>
      </c>
      <c r="L95" s="225">
        <f t="shared" si="24"/>
        <v>350</v>
      </c>
      <c r="M95" s="225">
        <v>350</v>
      </c>
      <c r="N95" s="225"/>
      <c r="O95" s="225"/>
      <c r="P95" s="225"/>
      <c r="Q95" s="218"/>
      <c r="R95" s="218"/>
      <c r="S95" s="218"/>
      <c r="T95" s="218"/>
      <c r="U95" s="218"/>
      <c r="V95" s="218"/>
      <c r="W95" s="218">
        <v>300</v>
      </c>
      <c r="X95" s="218" t="s">
        <v>112</v>
      </c>
      <c r="Y95" s="218" t="s">
        <v>113</v>
      </c>
      <c r="Z95" s="218"/>
      <c r="AA95" s="120" t="s">
        <v>71</v>
      </c>
    </row>
    <row r="96" s="208" customFormat="1" ht="152" customHeight="1" spans="1:27">
      <c r="A96" s="218">
        <v>82</v>
      </c>
      <c r="B96" s="218" t="s">
        <v>395</v>
      </c>
      <c r="C96" s="218" t="s">
        <v>396</v>
      </c>
      <c r="D96" s="218" t="s">
        <v>34</v>
      </c>
      <c r="E96" s="218" t="s">
        <v>368</v>
      </c>
      <c r="F96" s="218" t="s">
        <v>39</v>
      </c>
      <c r="G96" s="218" t="s">
        <v>397</v>
      </c>
      <c r="H96" s="219" t="s">
        <v>398</v>
      </c>
      <c r="I96" s="218" t="s">
        <v>148</v>
      </c>
      <c r="J96" s="218">
        <v>2</v>
      </c>
      <c r="K96" s="225">
        <f t="shared" si="23"/>
        <v>240</v>
      </c>
      <c r="L96" s="225">
        <f t="shared" si="24"/>
        <v>240</v>
      </c>
      <c r="M96" s="225">
        <v>240</v>
      </c>
      <c r="N96" s="225"/>
      <c r="O96" s="225"/>
      <c r="P96" s="225"/>
      <c r="Q96" s="218"/>
      <c r="R96" s="218"/>
      <c r="S96" s="218"/>
      <c r="T96" s="218"/>
      <c r="U96" s="218"/>
      <c r="V96" s="218"/>
      <c r="W96" s="218">
        <v>240</v>
      </c>
      <c r="X96" s="218" t="s">
        <v>358</v>
      </c>
      <c r="Y96" s="218" t="s">
        <v>359</v>
      </c>
      <c r="Z96" s="218"/>
      <c r="AA96" s="120" t="s">
        <v>59</v>
      </c>
    </row>
    <row r="97" s="208" customFormat="1" ht="113" customHeight="1" spans="1:27">
      <c r="A97" s="218">
        <v>83</v>
      </c>
      <c r="B97" s="218" t="s">
        <v>399</v>
      </c>
      <c r="C97" s="218" t="s">
        <v>400</v>
      </c>
      <c r="D97" s="218" t="s">
        <v>34</v>
      </c>
      <c r="E97" s="218" t="s">
        <v>362</v>
      </c>
      <c r="F97" s="240" t="s">
        <v>39</v>
      </c>
      <c r="G97" s="120" t="s">
        <v>401</v>
      </c>
      <c r="H97" s="220" t="s">
        <v>402</v>
      </c>
      <c r="I97" s="120" t="s">
        <v>321</v>
      </c>
      <c r="J97" s="120">
        <v>5000</v>
      </c>
      <c r="K97" s="225">
        <f t="shared" si="23"/>
        <v>395</v>
      </c>
      <c r="L97" s="225">
        <f t="shared" si="24"/>
        <v>395</v>
      </c>
      <c r="M97" s="225">
        <v>395</v>
      </c>
      <c r="N97" s="226"/>
      <c r="O97" s="226"/>
      <c r="P97" s="226"/>
      <c r="Q97" s="120"/>
      <c r="R97" s="120"/>
      <c r="S97" s="120"/>
      <c r="T97" s="120"/>
      <c r="U97" s="240"/>
      <c r="V97" s="240"/>
      <c r="W97" s="120">
        <v>395</v>
      </c>
      <c r="X97" s="218" t="s">
        <v>358</v>
      </c>
      <c r="Y97" s="218" t="s">
        <v>359</v>
      </c>
      <c r="Z97" s="218"/>
      <c r="AA97" s="120" t="s">
        <v>59</v>
      </c>
    </row>
    <row r="98" s="208" customFormat="1" ht="139" customHeight="1" spans="1:27">
      <c r="A98" s="218">
        <v>84</v>
      </c>
      <c r="B98" s="218" t="s">
        <v>403</v>
      </c>
      <c r="C98" s="218" t="s">
        <v>404</v>
      </c>
      <c r="D98" s="218" t="s">
        <v>34</v>
      </c>
      <c r="E98" s="218" t="s">
        <v>362</v>
      </c>
      <c r="F98" s="240" t="s">
        <v>39</v>
      </c>
      <c r="G98" s="120" t="s">
        <v>401</v>
      </c>
      <c r="H98" s="220" t="s">
        <v>405</v>
      </c>
      <c r="I98" s="120" t="s">
        <v>406</v>
      </c>
      <c r="J98" s="120">
        <v>1</v>
      </c>
      <c r="K98" s="225">
        <f t="shared" si="23"/>
        <v>395</v>
      </c>
      <c r="L98" s="225">
        <f t="shared" si="24"/>
        <v>395</v>
      </c>
      <c r="M98" s="225"/>
      <c r="N98" s="226">
        <v>395</v>
      </c>
      <c r="O98" s="226"/>
      <c r="P98" s="226"/>
      <c r="Q98" s="120"/>
      <c r="R98" s="120"/>
      <c r="S98" s="120"/>
      <c r="T98" s="120"/>
      <c r="U98" s="240"/>
      <c r="V98" s="240"/>
      <c r="W98" s="120">
        <v>395</v>
      </c>
      <c r="X98" s="218" t="s">
        <v>358</v>
      </c>
      <c r="Y98" s="218" t="s">
        <v>359</v>
      </c>
      <c r="Z98" s="218"/>
      <c r="AA98" s="120" t="s">
        <v>46</v>
      </c>
    </row>
    <row r="99" s="208" customFormat="1" ht="97" customHeight="1" spans="1:27">
      <c r="A99" s="218">
        <v>85</v>
      </c>
      <c r="B99" s="218" t="s">
        <v>407</v>
      </c>
      <c r="C99" s="218" t="s">
        <v>408</v>
      </c>
      <c r="D99" s="218" t="s">
        <v>34</v>
      </c>
      <c r="E99" s="218" t="s">
        <v>38</v>
      </c>
      <c r="F99" s="240" t="s">
        <v>39</v>
      </c>
      <c r="G99" s="120" t="s">
        <v>409</v>
      </c>
      <c r="H99" s="220" t="s">
        <v>410</v>
      </c>
      <c r="I99" s="120" t="s">
        <v>42</v>
      </c>
      <c r="J99" s="120">
        <v>60</v>
      </c>
      <c r="K99" s="225">
        <f t="shared" si="23"/>
        <v>630</v>
      </c>
      <c r="L99" s="225">
        <f t="shared" si="24"/>
        <v>630</v>
      </c>
      <c r="M99" s="225"/>
      <c r="N99" s="226"/>
      <c r="O99" s="226"/>
      <c r="P99" s="226">
        <v>630</v>
      </c>
      <c r="Q99" s="120"/>
      <c r="R99" s="120"/>
      <c r="S99" s="120"/>
      <c r="T99" s="120"/>
      <c r="U99" s="240"/>
      <c r="V99" s="240"/>
      <c r="W99" s="120">
        <v>630</v>
      </c>
      <c r="X99" s="218" t="s">
        <v>411</v>
      </c>
      <c r="Y99" s="218" t="s">
        <v>412</v>
      </c>
      <c r="Z99" s="218"/>
      <c r="AA99" s="120" t="s">
        <v>59</v>
      </c>
    </row>
    <row r="100" s="208" customFormat="1" ht="97" customHeight="1" spans="1:27">
      <c r="A100" s="218">
        <v>86</v>
      </c>
      <c r="B100" s="218" t="s">
        <v>413</v>
      </c>
      <c r="C100" s="218" t="s">
        <v>414</v>
      </c>
      <c r="D100" s="218" t="s">
        <v>34</v>
      </c>
      <c r="E100" s="218" t="s">
        <v>38</v>
      </c>
      <c r="F100" s="240" t="s">
        <v>39</v>
      </c>
      <c r="G100" s="120" t="s">
        <v>415</v>
      </c>
      <c r="H100" s="220" t="s">
        <v>416</v>
      </c>
      <c r="I100" s="120" t="s">
        <v>148</v>
      </c>
      <c r="J100" s="120">
        <v>1</v>
      </c>
      <c r="K100" s="225">
        <f t="shared" si="23"/>
        <v>120</v>
      </c>
      <c r="L100" s="225">
        <f t="shared" si="24"/>
        <v>120</v>
      </c>
      <c r="M100" s="225"/>
      <c r="N100" s="226"/>
      <c r="O100" s="226"/>
      <c r="P100" s="226">
        <v>120</v>
      </c>
      <c r="Q100" s="120"/>
      <c r="R100" s="120"/>
      <c r="S100" s="120"/>
      <c r="T100" s="120"/>
      <c r="U100" s="240"/>
      <c r="V100" s="240"/>
      <c r="W100" s="120">
        <v>2000</v>
      </c>
      <c r="X100" s="218" t="s">
        <v>411</v>
      </c>
      <c r="Y100" s="218" t="s">
        <v>412</v>
      </c>
      <c r="Z100" s="218"/>
      <c r="AA100" s="120" t="s">
        <v>59</v>
      </c>
    </row>
    <row r="101" s="208" customFormat="1" ht="97" customHeight="1" spans="1:27">
      <c r="A101" s="218">
        <v>87</v>
      </c>
      <c r="B101" s="218" t="s">
        <v>417</v>
      </c>
      <c r="C101" s="218" t="s">
        <v>418</v>
      </c>
      <c r="D101" s="218" t="s">
        <v>34</v>
      </c>
      <c r="E101" s="218" t="s">
        <v>108</v>
      </c>
      <c r="F101" s="218" t="s">
        <v>39</v>
      </c>
      <c r="G101" s="218" t="s">
        <v>328</v>
      </c>
      <c r="H101" s="219" t="s">
        <v>419</v>
      </c>
      <c r="I101" s="120" t="s">
        <v>42</v>
      </c>
      <c r="J101" s="218">
        <v>600</v>
      </c>
      <c r="K101" s="225">
        <f t="shared" si="23"/>
        <v>980</v>
      </c>
      <c r="L101" s="225">
        <f t="shared" si="24"/>
        <v>980</v>
      </c>
      <c r="M101" s="225"/>
      <c r="N101" s="226">
        <v>980</v>
      </c>
      <c r="O101" s="226"/>
      <c r="P101" s="226"/>
      <c r="Q101" s="120"/>
      <c r="R101" s="120"/>
      <c r="S101" s="120"/>
      <c r="T101" s="120"/>
      <c r="U101" s="240"/>
      <c r="V101" s="240"/>
      <c r="W101" s="120">
        <v>100</v>
      </c>
      <c r="X101" s="218" t="s">
        <v>68</v>
      </c>
      <c r="Y101" s="218" t="s">
        <v>69</v>
      </c>
      <c r="Z101" s="218"/>
      <c r="AA101" s="120" t="s">
        <v>59</v>
      </c>
    </row>
    <row r="102" s="208" customFormat="1" ht="119" customHeight="1" spans="1:27">
      <c r="A102" s="218">
        <v>88</v>
      </c>
      <c r="B102" s="218" t="s">
        <v>420</v>
      </c>
      <c r="C102" s="218" t="s">
        <v>421</v>
      </c>
      <c r="D102" s="218" t="s">
        <v>34</v>
      </c>
      <c r="E102" s="218" t="s">
        <v>108</v>
      </c>
      <c r="F102" s="218" t="s">
        <v>39</v>
      </c>
      <c r="G102" s="218" t="s">
        <v>328</v>
      </c>
      <c r="H102" s="219" t="s">
        <v>422</v>
      </c>
      <c r="I102" s="120" t="s">
        <v>423</v>
      </c>
      <c r="J102" s="218">
        <v>21</v>
      </c>
      <c r="K102" s="225">
        <f t="shared" si="23"/>
        <v>1700</v>
      </c>
      <c r="L102" s="225">
        <f t="shared" si="24"/>
        <v>1700</v>
      </c>
      <c r="M102" s="225"/>
      <c r="N102" s="225">
        <v>1700</v>
      </c>
      <c r="O102" s="225"/>
      <c r="P102" s="225"/>
      <c r="Q102" s="218"/>
      <c r="R102" s="218"/>
      <c r="S102" s="218"/>
      <c r="T102" s="218"/>
      <c r="U102" s="218"/>
      <c r="V102" s="218"/>
      <c r="W102" s="218">
        <v>3000</v>
      </c>
      <c r="X102" s="218" t="s">
        <v>424</v>
      </c>
      <c r="Y102" s="218" t="s">
        <v>425</v>
      </c>
      <c r="Z102" s="218"/>
      <c r="AA102" s="120" t="s">
        <v>59</v>
      </c>
    </row>
    <row r="103" s="208" customFormat="1" ht="105" customHeight="1" spans="1:27">
      <c r="A103" s="218">
        <v>89</v>
      </c>
      <c r="B103" s="218" t="s">
        <v>426</v>
      </c>
      <c r="C103" s="218" t="s">
        <v>427</v>
      </c>
      <c r="D103" s="218" t="s">
        <v>34</v>
      </c>
      <c r="E103" s="218" t="s">
        <v>38</v>
      </c>
      <c r="F103" s="218" t="s">
        <v>39</v>
      </c>
      <c r="G103" s="218" t="s">
        <v>177</v>
      </c>
      <c r="H103" s="219" t="s">
        <v>428</v>
      </c>
      <c r="I103" s="218" t="s">
        <v>423</v>
      </c>
      <c r="J103" s="218">
        <v>4</v>
      </c>
      <c r="K103" s="225">
        <f t="shared" si="23"/>
        <v>280</v>
      </c>
      <c r="L103" s="225">
        <f t="shared" si="24"/>
        <v>280</v>
      </c>
      <c r="M103" s="225"/>
      <c r="N103" s="225"/>
      <c r="O103" s="225"/>
      <c r="P103" s="225">
        <v>280</v>
      </c>
      <c r="Q103" s="218"/>
      <c r="R103" s="218"/>
      <c r="S103" s="218"/>
      <c r="T103" s="218"/>
      <c r="U103" s="218"/>
      <c r="V103" s="218"/>
      <c r="W103" s="218">
        <v>450</v>
      </c>
      <c r="X103" s="218" t="s">
        <v>424</v>
      </c>
      <c r="Y103" s="218" t="s">
        <v>425</v>
      </c>
      <c r="Z103" s="218"/>
      <c r="AA103" s="120" t="s">
        <v>59</v>
      </c>
    </row>
    <row r="104" s="208" customFormat="1" ht="105" customHeight="1" spans="1:27">
      <c r="A104" s="218">
        <v>90</v>
      </c>
      <c r="B104" s="218" t="s">
        <v>429</v>
      </c>
      <c r="C104" s="218" t="s">
        <v>430</v>
      </c>
      <c r="D104" s="218" t="s">
        <v>34</v>
      </c>
      <c r="E104" s="218" t="s">
        <v>38</v>
      </c>
      <c r="F104" s="218" t="s">
        <v>39</v>
      </c>
      <c r="G104" s="218" t="s">
        <v>181</v>
      </c>
      <c r="H104" s="219" t="s">
        <v>431</v>
      </c>
      <c r="I104" s="218" t="s">
        <v>423</v>
      </c>
      <c r="J104" s="218">
        <v>28.4</v>
      </c>
      <c r="K104" s="225">
        <f t="shared" si="23"/>
        <v>2130</v>
      </c>
      <c r="L104" s="225">
        <f t="shared" si="24"/>
        <v>2130</v>
      </c>
      <c r="M104" s="225">
        <f>28.4*75-210</f>
        <v>1920</v>
      </c>
      <c r="N104" s="225"/>
      <c r="O104" s="225"/>
      <c r="P104" s="225"/>
      <c r="Q104" s="218"/>
      <c r="R104" s="218">
        <v>210</v>
      </c>
      <c r="S104" s="218"/>
      <c r="T104" s="218"/>
      <c r="U104" s="218"/>
      <c r="V104" s="218"/>
      <c r="W104" s="218">
        <v>1020</v>
      </c>
      <c r="X104" s="218" t="s">
        <v>424</v>
      </c>
      <c r="Y104" s="218" t="s">
        <v>425</v>
      </c>
      <c r="Z104" s="218"/>
      <c r="AA104" s="120" t="s">
        <v>59</v>
      </c>
    </row>
    <row r="105" s="208" customFormat="1" ht="105" customHeight="1" spans="1:27">
      <c r="A105" s="218">
        <v>91</v>
      </c>
      <c r="B105" s="218" t="s">
        <v>432</v>
      </c>
      <c r="C105" s="218" t="s">
        <v>433</v>
      </c>
      <c r="D105" s="218" t="s">
        <v>34</v>
      </c>
      <c r="E105" s="218" t="s">
        <v>38</v>
      </c>
      <c r="F105" s="218" t="s">
        <v>39</v>
      </c>
      <c r="G105" s="218" t="s">
        <v>185</v>
      </c>
      <c r="H105" s="219" t="s">
        <v>434</v>
      </c>
      <c r="I105" s="218" t="s">
        <v>423</v>
      </c>
      <c r="J105" s="218">
        <v>16</v>
      </c>
      <c r="K105" s="225">
        <f t="shared" si="23"/>
        <v>1200</v>
      </c>
      <c r="L105" s="225">
        <f t="shared" si="24"/>
        <v>1200</v>
      </c>
      <c r="M105" s="225"/>
      <c r="N105" s="225">
        <v>1200</v>
      </c>
      <c r="O105" s="225"/>
      <c r="P105" s="225"/>
      <c r="Q105" s="218"/>
      <c r="R105" s="218"/>
      <c r="S105" s="218"/>
      <c r="T105" s="218"/>
      <c r="U105" s="218"/>
      <c r="V105" s="218"/>
      <c r="W105" s="218">
        <v>1200</v>
      </c>
      <c r="X105" s="218" t="s">
        <v>424</v>
      </c>
      <c r="Y105" s="218" t="s">
        <v>425</v>
      </c>
      <c r="Z105" s="218"/>
      <c r="AA105" s="120" t="s">
        <v>59</v>
      </c>
    </row>
    <row r="106" s="208" customFormat="1" ht="105" customHeight="1" spans="1:27">
      <c r="A106" s="218">
        <v>92</v>
      </c>
      <c r="B106" s="218" t="s">
        <v>435</v>
      </c>
      <c r="C106" s="218" t="s">
        <v>436</v>
      </c>
      <c r="D106" s="218" t="s">
        <v>34</v>
      </c>
      <c r="E106" s="218" t="s">
        <v>38</v>
      </c>
      <c r="F106" s="218" t="s">
        <v>39</v>
      </c>
      <c r="G106" s="218" t="s">
        <v>189</v>
      </c>
      <c r="H106" s="219" t="s">
        <v>437</v>
      </c>
      <c r="I106" s="218" t="s">
        <v>423</v>
      </c>
      <c r="J106" s="218">
        <v>17</v>
      </c>
      <c r="K106" s="225">
        <f t="shared" si="23"/>
        <v>1275</v>
      </c>
      <c r="L106" s="225">
        <f t="shared" si="24"/>
        <v>1275</v>
      </c>
      <c r="M106" s="225"/>
      <c r="N106" s="225">
        <v>1275</v>
      </c>
      <c r="O106" s="225"/>
      <c r="P106" s="225"/>
      <c r="Q106" s="218"/>
      <c r="R106" s="218"/>
      <c r="S106" s="218"/>
      <c r="T106" s="218"/>
      <c r="U106" s="218"/>
      <c r="V106" s="218"/>
      <c r="W106" s="218">
        <v>525</v>
      </c>
      <c r="X106" s="218" t="s">
        <v>424</v>
      </c>
      <c r="Y106" s="218" t="s">
        <v>425</v>
      </c>
      <c r="Z106" s="218"/>
      <c r="AA106" s="120" t="s">
        <v>59</v>
      </c>
    </row>
    <row r="107" s="208" customFormat="1" ht="105" customHeight="1" spans="1:27">
      <c r="A107" s="218">
        <v>93</v>
      </c>
      <c r="B107" s="218" t="s">
        <v>438</v>
      </c>
      <c r="C107" s="218" t="s">
        <v>439</v>
      </c>
      <c r="D107" s="218" t="s">
        <v>34</v>
      </c>
      <c r="E107" s="218" t="s">
        <v>38</v>
      </c>
      <c r="F107" s="218" t="s">
        <v>39</v>
      </c>
      <c r="G107" s="218" t="s">
        <v>193</v>
      </c>
      <c r="H107" s="219" t="s">
        <v>440</v>
      </c>
      <c r="I107" s="218" t="s">
        <v>423</v>
      </c>
      <c r="J107" s="218">
        <v>12.264</v>
      </c>
      <c r="K107" s="225">
        <f t="shared" si="23"/>
        <v>919.8</v>
      </c>
      <c r="L107" s="225">
        <f t="shared" si="24"/>
        <v>919.8</v>
      </c>
      <c r="M107" s="225"/>
      <c r="N107" s="225"/>
      <c r="O107" s="225"/>
      <c r="P107" s="225">
        <v>919.8</v>
      </c>
      <c r="Q107" s="218"/>
      <c r="R107" s="218"/>
      <c r="S107" s="218"/>
      <c r="T107" s="218"/>
      <c r="U107" s="218"/>
      <c r="V107" s="218"/>
      <c r="W107" s="218">
        <v>1027</v>
      </c>
      <c r="X107" s="218" t="s">
        <v>424</v>
      </c>
      <c r="Y107" s="218" t="s">
        <v>425</v>
      </c>
      <c r="Z107" s="218"/>
      <c r="AA107" s="120" t="s">
        <v>59</v>
      </c>
    </row>
    <row r="108" s="208" customFormat="1" ht="105" customHeight="1" spans="1:27">
      <c r="A108" s="218">
        <v>94</v>
      </c>
      <c r="B108" s="218" t="s">
        <v>441</v>
      </c>
      <c r="C108" s="218" t="s">
        <v>442</v>
      </c>
      <c r="D108" s="218" t="s">
        <v>34</v>
      </c>
      <c r="E108" s="218" t="s">
        <v>38</v>
      </c>
      <c r="F108" s="218" t="s">
        <v>39</v>
      </c>
      <c r="G108" s="218" t="s">
        <v>201</v>
      </c>
      <c r="H108" s="219" t="s">
        <v>443</v>
      </c>
      <c r="I108" s="218" t="s">
        <v>423</v>
      </c>
      <c r="J108" s="218">
        <v>5.5</v>
      </c>
      <c r="K108" s="225">
        <f t="shared" si="23"/>
        <v>412.5</v>
      </c>
      <c r="L108" s="225">
        <f t="shared" si="24"/>
        <v>412.5</v>
      </c>
      <c r="M108" s="225"/>
      <c r="N108" s="225"/>
      <c r="O108" s="225"/>
      <c r="P108" s="225">
        <f>J108*75</f>
        <v>412.5</v>
      </c>
      <c r="Q108" s="218"/>
      <c r="R108" s="218"/>
      <c r="S108" s="218"/>
      <c r="T108" s="218"/>
      <c r="U108" s="218"/>
      <c r="V108" s="218"/>
      <c r="W108" s="218">
        <v>375</v>
      </c>
      <c r="X108" s="218" t="s">
        <v>424</v>
      </c>
      <c r="Y108" s="218" t="s">
        <v>425</v>
      </c>
      <c r="Z108" s="218"/>
      <c r="AA108" s="120" t="s">
        <v>59</v>
      </c>
    </row>
    <row r="109" s="208" customFormat="1" ht="105" customHeight="1" spans="1:27">
      <c r="A109" s="218">
        <v>95</v>
      </c>
      <c r="B109" s="218" t="s">
        <v>444</v>
      </c>
      <c r="C109" s="218" t="s">
        <v>445</v>
      </c>
      <c r="D109" s="218" t="s">
        <v>34</v>
      </c>
      <c r="E109" s="218" t="s">
        <v>38</v>
      </c>
      <c r="F109" s="218" t="s">
        <v>39</v>
      </c>
      <c r="G109" s="218" t="s">
        <v>446</v>
      </c>
      <c r="H109" s="219" t="s">
        <v>447</v>
      </c>
      <c r="I109" s="218" t="s">
        <v>423</v>
      </c>
      <c r="J109" s="218">
        <v>14.6</v>
      </c>
      <c r="K109" s="225">
        <f t="shared" si="23"/>
        <v>1095</v>
      </c>
      <c r="L109" s="225">
        <f t="shared" si="24"/>
        <v>1095</v>
      </c>
      <c r="M109" s="225"/>
      <c r="N109" s="225">
        <v>1095</v>
      </c>
      <c r="O109" s="225"/>
      <c r="P109" s="225"/>
      <c r="Q109" s="218"/>
      <c r="R109" s="218"/>
      <c r="S109" s="218"/>
      <c r="T109" s="218"/>
      <c r="U109" s="218"/>
      <c r="V109" s="218"/>
      <c r="W109" s="218">
        <v>1095</v>
      </c>
      <c r="X109" s="218" t="s">
        <v>424</v>
      </c>
      <c r="Y109" s="218" t="s">
        <v>425</v>
      </c>
      <c r="Z109" s="218"/>
      <c r="AA109" s="120" t="s">
        <v>59</v>
      </c>
    </row>
    <row r="110" s="208" customFormat="1" ht="105" customHeight="1" spans="1:27">
      <c r="A110" s="218">
        <v>96</v>
      </c>
      <c r="B110" s="218" t="s">
        <v>448</v>
      </c>
      <c r="C110" s="218" t="s">
        <v>449</v>
      </c>
      <c r="D110" s="218" t="s">
        <v>34</v>
      </c>
      <c r="E110" s="218" t="s">
        <v>38</v>
      </c>
      <c r="F110" s="218" t="s">
        <v>39</v>
      </c>
      <c r="G110" s="218" t="s">
        <v>205</v>
      </c>
      <c r="H110" s="219" t="s">
        <v>450</v>
      </c>
      <c r="I110" s="218" t="s">
        <v>423</v>
      </c>
      <c r="J110" s="218">
        <v>10.7</v>
      </c>
      <c r="K110" s="225">
        <f t="shared" si="23"/>
        <v>802.5</v>
      </c>
      <c r="L110" s="225">
        <f t="shared" si="24"/>
        <v>802.5</v>
      </c>
      <c r="M110" s="225"/>
      <c r="N110" s="225">
        <v>802.5</v>
      </c>
      <c r="O110" s="225"/>
      <c r="P110" s="225"/>
      <c r="Q110" s="218"/>
      <c r="R110" s="218"/>
      <c r="S110" s="218"/>
      <c r="T110" s="218"/>
      <c r="U110" s="218"/>
      <c r="V110" s="218"/>
      <c r="W110" s="218">
        <v>802</v>
      </c>
      <c r="X110" s="218" t="s">
        <v>424</v>
      </c>
      <c r="Y110" s="218" t="s">
        <v>425</v>
      </c>
      <c r="Z110" s="218"/>
      <c r="AA110" s="120" t="s">
        <v>59</v>
      </c>
    </row>
    <row r="111" s="208" customFormat="1" ht="105" customHeight="1" spans="1:27">
      <c r="A111" s="218">
        <v>97</v>
      </c>
      <c r="B111" s="218" t="s">
        <v>451</v>
      </c>
      <c r="C111" s="218" t="s">
        <v>452</v>
      </c>
      <c r="D111" s="218" t="s">
        <v>34</v>
      </c>
      <c r="E111" s="218" t="s">
        <v>38</v>
      </c>
      <c r="F111" s="218" t="s">
        <v>39</v>
      </c>
      <c r="G111" s="218" t="s">
        <v>213</v>
      </c>
      <c r="H111" s="219" t="s">
        <v>453</v>
      </c>
      <c r="I111" s="218" t="s">
        <v>423</v>
      </c>
      <c r="J111" s="218">
        <v>20</v>
      </c>
      <c r="K111" s="225">
        <f t="shared" si="23"/>
        <v>1500</v>
      </c>
      <c r="L111" s="225">
        <f t="shared" si="24"/>
        <v>1500</v>
      </c>
      <c r="M111" s="225">
        <v>1500</v>
      </c>
      <c r="N111" s="225"/>
      <c r="O111" s="225"/>
      <c r="P111" s="225"/>
      <c r="Q111" s="218"/>
      <c r="R111" s="218"/>
      <c r="S111" s="218"/>
      <c r="T111" s="218"/>
      <c r="U111" s="218"/>
      <c r="V111" s="218"/>
      <c r="W111" s="218">
        <v>1500</v>
      </c>
      <c r="X111" s="218" t="s">
        <v>424</v>
      </c>
      <c r="Y111" s="218" t="s">
        <v>425</v>
      </c>
      <c r="Z111" s="218"/>
      <c r="AA111" s="120" t="s">
        <v>59</v>
      </c>
    </row>
    <row r="112" s="208" customFormat="1" ht="105" customHeight="1" spans="1:27">
      <c r="A112" s="218">
        <v>98</v>
      </c>
      <c r="B112" s="218" t="s">
        <v>454</v>
      </c>
      <c r="C112" s="218" t="s">
        <v>455</v>
      </c>
      <c r="D112" s="218" t="s">
        <v>34</v>
      </c>
      <c r="E112" s="218" t="s">
        <v>38</v>
      </c>
      <c r="F112" s="218" t="s">
        <v>39</v>
      </c>
      <c r="G112" s="218" t="s">
        <v>217</v>
      </c>
      <c r="H112" s="219" t="s">
        <v>453</v>
      </c>
      <c r="I112" s="218" t="s">
        <v>423</v>
      </c>
      <c r="J112" s="218">
        <v>20</v>
      </c>
      <c r="K112" s="225">
        <f t="shared" si="23"/>
        <v>1500</v>
      </c>
      <c r="L112" s="225">
        <f t="shared" si="24"/>
        <v>1500</v>
      </c>
      <c r="M112" s="225">
        <v>1500</v>
      </c>
      <c r="N112" s="225"/>
      <c r="O112" s="225"/>
      <c r="P112" s="225"/>
      <c r="Q112" s="218"/>
      <c r="R112" s="218"/>
      <c r="S112" s="218"/>
      <c r="T112" s="218"/>
      <c r="U112" s="218"/>
      <c r="V112" s="218"/>
      <c r="W112" s="218">
        <v>1500</v>
      </c>
      <c r="X112" s="218" t="s">
        <v>424</v>
      </c>
      <c r="Y112" s="218" t="s">
        <v>425</v>
      </c>
      <c r="Z112" s="218"/>
      <c r="AA112" s="120" t="s">
        <v>59</v>
      </c>
    </row>
    <row r="113" s="208" customFormat="1" ht="105" customHeight="1" spans="1:27">
      <c r="A113" s="218">
        <v>99</v>
      </c>
      <c r="B113" s="218" t="s">
        <v>456</v>
      </c>
      <c r="C113" s="218" t="s">
        <v>457</v>
      </c>
      <c r="D113" s="218" t="s">
        <v>34</v>
      </c>
      <c r="E113" s="218" t="s">
        <v>38</v>
      </c>
      <c r="F113" s="218" t="s">
        <v>39</v>
      </c>
      <c r="G113" s="218" t="s">
        <v>221</v>
      </c>
      <c r="H113" s="219" t="s">
        <v>458</v>
      </c>
      <c r="I113" s="218" t="s">
        <v>423</v>
      </c>
      <c r="J113" s="218">
        <v>23.1</v>
      </c>
      <c r="K113" s="225">
        <f t="shared" si="23"/>
        <v>1732.5</v>
      </c>
      <c r="L113" s="225">
        <f t="shared" si="24"/>
        <v>1732.5</v>
      </c>
      <c r="M113" s="225"/>
      <c r="N113" s="225">
        <v>1732.5</v>
      </c>
      <c r="O113" s="225"/>
      <c r="P113" s="225"/>
      <c r="Q113" s="218"/>
      <c r="R113" s="218"/>
      <c r="S113" s="218"/>
      <c r="T113" s="218"/>
      <c r="U113" s="218"/>
      <c r="V113" s="218"/>
      <c r="W113" s="218">
        <v>1732</v>
      </c>
      <c r="X113" s="218" t="s">
        <v>424</v>
      </c>
      <c r="Y113" s="218" t="s">
        <v>425</v>
      </c>
      <c r="Z113" s="218"/>
      <c r="AA113" s="120" t="s">
        <v>59</v>
      </c>
    </row>
    <row r="114" s="208" customFormat="1" ht="105" customHeight="1" spans="1:27">
      <c r="A114" s="218">
        <v>100</v>
      </c>
      <c r="B114" s="218" t="s">
        <v>459</v>
      </c>
      <c r="C114" s="218" t="s">
        <v>460</v>
      </c>
      <c r="D114" s="218" t="s">
        <v>34</v>
      </c>
      <c r="E114" s="218" t="s">
        <v>38</v>
      </c>
      <c r="F114" s="218" t="s">
        <v>39</v>
      </c>
      <c r="G114" s="218" t="s">
        <v>461</v>
      </c>
      <c r="H114" s="219" t="s">
        <v>462</v>
      </c>
      <c r="I114" s="218" t="s">
        <v>423</v>
      </c>
      <c r="J114" s="218">
        <v>7.2</v>
      </c>
      <c r="K114" s="225">
        <f t="shared" si="23"/>
        <v>540</v>
      </c>
      <c r="L114" s="225">
        <f t="shared" si="24"/>
        <v>540</v>
      </c>
      <c r="M114" s="225">
        <v>540</v>
      </c>
      <c r="N114" s="225"/>
      <c r="O114" s="225"/>
      <c r="P114" s="225"/>
      <c r="Q114" s="218"/>
      <c r="R114" s="218"/>
      <c r="S114" s="218"/>
      <c r="T114" s="218"/>
      <c r="U114" s="218"/>
      <c r="V114" s="218"/>
      <c r="W114" s="218">
        <v>540</v>
      </c>
      <c r="X114" s="218" t="s">
        <v>424</v>
      </c>
      <c r="Y114" s="218" t="s">
        <v>425</v>
      </c>
      <c r="Z114" s="218"/>
      <c r="AA114" s="120" t="s">
        <v>71</v>
      </c>
    </row>
    <row r="115" s="208" customFormat="1" ht="105" customHeight="1" spans="1:27">
      <c r="A115" s="218">
        <v>101</v>
      </c>
      <c r="B115" s="218" t="s">
        <v>463</v>
      </c>
      <c r="C115" s="218" t="s">
        <v>464</v>
      </c>
      <c r="D115" s="218" t="s">
        <v>34</v>
      </c>
      <c r="E115" s="218" t="s">
        <v>38</v>
      </c>
      <c r="F115" s="218" t="s">
        <v>39</v>
      </c>
      <c r="G115" s="218" t="s">
        <v>225</v>
      </c>
      <c r="H115" s="219" t="s">
        <v>453</v>
      </c>
      <c r="I115" s="218" t="s">
        <v>423</v>
      </c>
      <c r="J115" s="218">
        <v>20</v>
      </c>
      <c r="K115" s="225">
        <f t="shared" si="23"/>
        <v>1500</v>
      </c>
      <c r="L115" s="225">
        <f t="shared" si="24"/>
        <v>1500</v>
      </c>
      <c r="M115" s="225">
        <v>1500</v>
      </c>
      <c r="N115" s="225"/>
      <c r="O115" s="225"/>
      <c r="P115" s="225"/>
      <c r="Q115" s="218"/>
      <c r="R115" s="218"/>
      <c r="S115" s="218"/>
      <c r="T115" s="218"/>
      <c r="U115" s="218"/>
      <c r="V115" s="218"/>
      <c r="W115" s="218">
        <v>1500</v>
      </c>
      <c r="X115" s="218" t="s">
        <v>424</v>
      </c>
      <c r="Y115" s="218" t="s">
        <v>425</v>
      </c>
      <c r="Z115" s="218"/>
      <c r="AA115" s="120" t="s">
        <v>59</v>
      </c>
    </row>
    <row r="116" s="208" customFormat="1" ht="105" customHeight="1" spans="1:27">
      <c r="A116" s="218">
        <v>102</v>
      </c>
      <c r="B116" s="218" t="s">
        <v>465</v>
      </c>
      <c r="C116" s="218" t="s">
        <v>466</v>
      </c>
      <c r="D116" s="218" t="s">
        <v>34</v>
      </c>
      <c r="E116" s="218" t="s">
        <v>38</v>
      </c>
      <c r="F116" s="218" t="s">
        <v>39</v>
      </c>
      <c r="G116" s="218" t="s">
        <v>229</v>
      </c>
      <c r="H116" s="219" t="s">
        <v>467</v>
      </c>
      <c r="I116" s="218" t="s">
        <v>423</v>
      </c>
      <c r="J116" s="218">
        <v>10</v>
      </c>
      <c r="K116" s="225">
        <f t="shared" si="23"/>
        <v>750</v>
      </c>
      <c r="L116" s="225">
        <f t="shared" si="24"/>
        <v>750</v>
      </c>
      <c r="M116" s="225">
        <v>750</v>
      </c>
      <c r="N116" s="225"/>
      <c r="O116" s="225"/>
      <c r="P116" s="225"/>
      <c r="Q116" s="218"/>
      <c r="R116" s="218"/>
      <c r="S116" s="218"/>
      <c r="T116" s="218"/>
      <c r="U116" s="218"/>
      <c r="V116" s="218"/>
      <c r="W116" s="218">
        <v>562</v>
      </c>
      <c r="X116" s="218" t="s">
        <v>424</v>
      </c>
      <c r="Y116" s="218" t="s">
        <v>425</v>
      </c>
      <c r="Z116" s="218"/>
      <c r="AA116" s="120" t="s">
        <v>59</v>
      </c>
    </row>
    <row r="117" s="208" customFormat="1" ht="105" customHeight="1" spans="1:27">
      <c r="A117" s="218">
        <v>103</v>
      </c>
      <c r="B117" s="218" t="s">
        <v>468</v>
      </c>
      <c r="C117" s="218" t="s">
        <v>469</v>
      </c>
      <c r="D117" s="218" t="s">
        <v>34</v>
      </c>
      <c r="E117" s="218" t="s">
        <v>38</v>
      </c>
      <c r="F117" s="218" t="s">
        <v>39</v>
      </c>
      <c r="G117" s="218" t="s">
        <v>233</v>
      </c>
      <c r="H117" s="219" t="s">
        <v>453</v>
      </c>
      <c r="I117" s="218" t="s">
        <v>423</v>
      </c>
      <c r="J117" s="218">
        <v>20</v>
      </c>
      <c r="K117" s="225">
        <f t="shared" si="23"/>
        <v>1500</v>
      </c>
      <c r="L117" s="225">
        <f t="shared" si="24"/>
        <v>1500</v>
      </c>
      <c r="M117" s="225">
        <v>1500</v>
      </c>
      <c r="N117" s="225"/>
      <c r="O117" s="225"/>
      <c r="P117" s="225"/>
      <c r="Q117" s="218"/>
      <c r="R117" s="218"/>
      <c r="S117" s="218"/>
      <c r="T117" s="218"/>
      <c r="U117" s="218"/>
      <c r="V117" s="218"/>
      <c r="W117" s="218">
        <v>1500</v>
      </c>
      <c r="X117" s="218" t="s">
        <v>424</v>
      </c>
      <c r="Y117" s="218" t="s">
        <v>425</v>
      </c>
      <c r="Z117" s="218"/>
      <c r="AA117" s="120" t="s">
        <v>59</v>
      </c>
    </row>
    <row r="118" s="208" customFormat="1" ht="105" customHeight="1" spans="1:27">
      <c r="A118" s="218">
        <v>104</v>
      </c>
      <c r="B118" s="218" t="s">
        <v>470</v>
      </c>
      <c r="C118" s="218" t="s">
        <v>471</v>
      </c>
      <c r="D118" s="218" t="s">
        <v>34</v>
      </c>
      <c r="E118" s="218" t="s">
        <v>38</v>
      </c>
      <c r="F118" s="218" t="s">
        <v>39</v>
      </c>
      <c r="G118" s="218" t="s">
        <v>237</v>
      </c>
      <c r="H118" s="219" t="s">
        <v>472</v>
      </c>
      <c r="I118" s="218" t="s">
        <v>423</v>
      </c>
      <c r="J118" s="218">
        <v>11.2</v>
      </c>
      <c r="K118" s="225">
        <f t="shared" si="23"/>
        <v>840</v>
      </c>
      <c r="L118" s="225">
        <f t="shared" si="24"/>
        <v>840</v>
      </c>
      <c r="M118" s="225">
        <v>399</v>
      </c>
      <c r="N118" s="225"/>
      <c r="O118" s="225"/>
      <c r="P118" s="225">
        <v>441</v>
      </c>
      <c r="Q118" s="218"/>
      <c r="R118" s="218"/>
      <c r="S118" s="218"/>
      <c r="T118" s="218"/>
      <c r="U118" s="218"/>
      <c r="V118" s="218"/>
      <c r="W118" s="218">
        <v>840</v>
      </c>
      <c r="X118" s="218" t="s">
        <v>424</v>
      </c>
      <c r="Y118" s="218" t="s">
        <v>425</v>
      </c>
      <c r="Z118" s="218"/>
      <c r="AA118" s="120" t="s">
        <v>59</v>
      </c>
    </row>
    <row r="119" s="208" customFormat="1" ht="105" customHeight="1" spans="1:27">
      <c r="A119" s="218">
        <v>105</v>
      </c>
      <c r="B119" s="218" t="s">
        <v>473</v>
      </c>
      <c r="C119" s="218" t="s">
        <v>474</v>
      </c>
      <c r="D119" s="218" t="s">
        <v>34</v>
      </c>
      <c r="E119" s="218" t="s">
        <v>38</v>
      </c>
      <c r="F119" s="218" t="s">
        <v>39</v>
      </c>
      <c r="G119" s="218" t="s">
        <v>209</v>
      </c>
      <c r="H119" s="219" t="s">
        <v>467</v>
      </c>
      <c r="I119" s="218" t="s">
        <v>423</v>
      </c>
      <c r="J119" s="218">
        <v>10</v>
      </c>
      <c r="K119" s="225">
        <f t="shared" si="23"/>
        <v>750</v>
      </c>
      <c r="L119" s="225">
        <f t="shared" si="24"/>
        <v>750</v>
      </c>
      <c r="M119" s="225">
        <v>750</v>
      </c>
      <c r="N119" s="225"/>
      <c r="O119" s="225"/>
      <c r="P119" s="225"/>
      <c r="Q119" s="218"/>
      <c r="R119" s="218"/>
      <c r="S119" s="218"/>
      <c r="T119" s="218"/>
      <c r="U119" s="218"/>
      <c r="V119" s="218"/>
      <c r="W119" s="218">
        <v>750</v>
      </c>
      <c r="X119" s="218" t="s">
        <v>424</v>
      </c>
      <c r="Y119" s="218" t="s">
        <v>425</v>
      </c>
      <c r="Z119" s="218"/>
      <c r="AA119" s="120" t="s">
        <v>59</v>
      </c>
    </row>
    <row r="120" s="209" customFormat="1" ht="43" customHeight="1" spans="1:27">
      <c r="A120" s="223" t="s">
        <v>475</v>
      </c>
      <c r="B120" s="223" t="s">
        <v>476</v>
      </c>
      <c r="C120" s="223"/>
      <c r="D120" s="222"/>
      <c r="E120" s="223"/>
      <c r="F120" s="223"/>
      <c r="G120" s="223"/>
      <c r="H120" s="223">
        <v>7</v>
      </c>
      <c r="I120" s="227"/>
      <c r="J120" s="227">
        <f>K120/K7</f>
        <v>0.0406815380350196</v>
      </c>
      <c r="K120" s="228">
        <f t="shared" ref="K120:V120" si="25">SUM(K121:K127)</f>
        <v>5388.12</v>
      </c>
      <c r="L120" s="228">
        <f t="shared" si="25"/>
        <v>5271</v>
      </c>
      <c r="M120" s="228">
        <f t="shared" si="25"/>
        <v>437.4</v>
      </c>
      <c r="N120" s="228">
        <f t="shared" si="25"/>
        <v>4833.6</v>
      </c>
      <c r="O120" s="228">
        <f t="shared" si="25"/>
        <v>0</v>
      </c>
      <c r="P120" s="228">
        <f t="shared" si="25"/>
        <v>0</v>
      </c>
      <c r="Q120" s="228">
        <f t="shared" si="25"/>
        <v>0</v>
      </c>
      <c r="R120" s="228">
        <f t="shared" si="25"/>
        <v>0</v>
      </c>
      <c r="S120" s="228">
        <f t="shared" si="25"/>
        <v>0</v>
      </c>
      <c r="T120" s="228">
        <f t="shared" si="25"/>
        <v>0</v>
      </c>
      <c r="U120" s="228">
        <f t="shared" si="25"/>
        <v>117.12</v>
      </c>
      <c r="V120" s="228">
        <f t="shared" si="25"/>
        <v>0</v>
      </c>
      <c r="W120" s="223"/>
      <c r="X120" s="228"/>
      <c r="Y120" s="228"/>
      <c r="Z120" s="228"/>
      <c r="AA120" s="238"/>
    </row>
    <row r="121" s="211" customFormat="1" ht="127" customHeight="1" spans="1:27">
      <c r="A121" s="218">
        <v>106</v>
      </c>
      <c r="B121" s="218" t="s">
        <v>477</v>
      </c>
      <c r="C121" s="218" t="s">
        <v>478</v>
      </c>
      <c r="D121" s="218" t="s">
        <v>479</v>
      </c>
      <c r="E121" s="218" t="s">
        <v>480</v>
      </c>
      <c r="F121" s="120" t="s">
        <v>39</v>
      </c>
      <c r="G121" s="218" t="s">
        <v>169</v>
      </c>
      <c r="H121" s="219" t="s">
        <v>481</v>
      </c>
      <c r="I121" s="120" t="s">
        <v>330</v>
      </c>
      <c r="J121" s="120">
        <v>1579</v>
      </c>
      <c r="K121" s="225">
        <f t="shared" ref="K121:K127" si="26">SUM(L121,T121:V121)</f>
        <v>1894.8</v>
      </c>
      <c r="L121" s="225">
        <f t="shared" ref="L121:L127" si="27">SUM(M121:S121)</f>
        <v>1894.8</v>
      </c>
      <c r="M121" s="225"/>
      <c r="N121" s="226">
        <v>1894.8</v>
      </c>
      <c r="O121" s="226"/>
      <c r="P121" s="226"/>
      <c r="Q121" s="120"/>
      <c r="R121" s="120"/>
      <c r="S121" s="120"/>
      <c r="T121" s="120"/>
      <c r="U121" s="120"/>
      <c r="V121" s="120"/>
      <c r="W121" s="120">
        <v>1579</v>
      </c>
      <c r="X121" s="120" t="s">
        <v>482</v>
      </c>
      <c r="Y121" s="120" t="s">
        <v>483</v>
      </c>
      <c r="Z121" s="218"/>
      <c r="AA121" s="120" t="s">
        <v>59</v>
      </c>
    </row>
    <row r="122" s="211" customFormat="1" ht="100" customHeight="1" spans="1:27">
      <c r="A122" s="218">
        <v>107</v>
      </c>
      <c r="B122" s="218" t="s">
        <v>484</v>
      </c>
      <c r="C122" s="218" t="s">
        <v>485</v>
      </c>
      <c r="D122" s="218" t="s">
        <v>479</v>
      </c>
      <c r="E122" s="218" t="s">
        <v>486</v>
      </c>
      <c r="F122" s="120" t="s">
        <v>39</v>
      </c>
      <c r="G122" s="218" t="s">
        <v>169</v>
      </c>
      <c r="H122" s="219" t="s">
        <v>487</v>
      </c>
      <c r="I122" s="218" t="s">
        <v>488</v>
      </c>
      <c r="J122" s="120">
        <v>1216</v>
      </c>
      <c r="K122" s="225">
        <f t="shared" si="26"/>
        <v>1276.8</v>
      </c>
      <c r="L122" s="225">
        <f t="shared" si="27"/>
        <v>1276.8</v>
      </c>
      <c r="M122" s="225"/>
      <c r="N122" s="226">
        <v>1276.8</v>
      </c>
      <c r="O122" s="226"/>
      <c r="P122" s="226"/>
      <c r="Q122" s="120"/>
      <c r="R122" s="120"/>
      <c r="S122" s="120"/>
      <c r="T122" s="120"/>
      <c r="U122" s="120"/>
      <c r="V122" s="120"/>
      <c r="W122" s="120">
        <v>1216</v>
      </c>
      <c r="X122" s="120" t="s">
        <v>489</v>
      </c>
      <c r="Y122" s="218" t="s">
        <v>490</v>
      </c>
      <c r="Z122" s="218"/>
      <c r="AA122" s="120" t="s">
        <v>59</v>
      </c>
    </row>
    <row r="123" s="208" customFormat="1" ht="161" customHeight="1" spans="1:27">
      <c r="A123" s="218">
        <v>108</v>
      </c>
      <c r="B123" s="218" t="s">
        <v>491</v>
      </c>
      <c r="C123" s="218" t="s">
        <v>492</v>
      </c>
      <c r="D123" s="218" t="s">
        <v>479</v>
      </c>
      <c r="E123" s="218" t="s">
        <v>493</v>
      </c>
      <c r="F123" s="218" t="s">
        <v>39</v>
      </c>
      <c r="G123" s="218" t="s">
        <v>169</v>
      </c>
      <c r="H123" s="219" t="s">
        <v>494</v>
      </c>
      <c r="I123" s="218" t="s">
        <v>488</v>
      </c>
      <c r="J123" s="218">
        <v>2187</v>
      </c>
      <c r="K123" s="225">
        <f t="shared" si="26"/>
        <v>437.4</v>
      </c>
      <c r="L123" s="225">
        <f t="shared" si="27"/>
        <v>437.4</v>
      </c>
      <c r="M123" s="225">
        <v>437.4</v>
      </c>
      <c r="N123" s="225"/>
      <c r="O123" s="225"/>
      <c r="P123" s="225"/>
      <c r="Q123" s="218"/>
      <c r="R123" s="218"/>
      <c r="S123" s="218"/>
      <c r="T123" s="218"/>
      <c r="U123" s="218"/>
      <c r="V123" s="218"/>
      <c r="W123" s="218">
        <v>2187</v>
      </c>
      <c r="X123" s="218" t="s">
        <v>489</v>
      </c>
      <c r="Y123" s="218" t="s">
        <v>490</v>
      </c>
      <c r="Z123" s="218"/>
      <c r="AA123" s="120" t="s">
        <v>59</v>
      </c>
    </row>
    <row r="124" s="208" customFormat="1" ht="161" customHeight="1" spans="1:27">
      <c r="A124" s="218">
        <v>109</v>
      </c>
      <c r="B124" s="218" t="s">
        <v>495</v>
      </c>
      <c r="C124" s="218" t="s">
        <v>496</v>
      </c>
      <c r="D124" s="218" t="s">
        <v>479</v>
      </c>
      <c r="E124" s="218" t="s">
        <v>493</v>
      </c>
      <c r="F124" s="218" t="s">
        <v>39</v>
      </c>
      <c r="G124" s="218" t="s">
        <v>169</v>
      </c>
      <c r="H124" s="219" t="s">
        <v>497</v>
      </c>
      <c r="I124" s="218" t="s">
        <v>488</v>
      </c>
      <c r="J124" s="218">
        <v>14276</v>
      </c>
      <c r="K124" s="225">
        <f t="shared" si="26"/>
        <v>1427.6</v>
      </c>
      <c r="L124" s="225">
        <f t="shared" si="27"/>
        <v>1427.6</v>
      </c>
      <c r="M124" s="225"/>
      <c r="N124" s="225">
        <v>1427.6</v>
      </c>
      <c r="O124" s="225"/>
      <c r="P124" s="225"/>
      <c r="Q124" s="218"/>
      <c r="R124" s="218"/>
      <c r="S124" s="218"/>
      <c r="T124" s="218"/>
      <c r="U124" s="218"/>
      <c r="V124" s="218"/>
      <c r="W124" s="218">
        <v>14276</v>
      </c>
      <c r="X124" s="218" t="s">
        <v>489</v>
      </c>
      <c r="Y124" s="218" t="s">
        <v>490</v>
      </c>
      <c r="Z124" s="218"/>
      <c r="AA124" s="120" t="s">
        <v>59</v>
      </c>
    </row>
    <row r="125" s="208" customFormat="1" ht="161" customHeight="1" spans="1:27">
      <c r="A125" s="218">
        <v>110</v>
      </c>
      <c r="B125" s="218" t="s">
        <v>498</v>
      </c>
      <c r="C125" s="218" t="s">
        <v>499</v>
      </c>
      <c r="D125" s="218" t="s">
        <v>479</v>
      </c>
      <c r="E125" s="218" t="s">
        <v>493</v>
      </c>
      <c r="F125" s="218" t="s">
        <v>39</v>
      </c>
      <c r="G125" s="218" t="s">
        <v>169</v>
      </c>
      <c r="H125" s="219" t="s">
        <v>500</v>
      </c>
      <c r="I125" s="218" t="s">
        <v>488</v>
      </c>
      <c r="J125" s="218">
        <v>5856</v>
      </c>
      <c r="K125" s="225">
        <f t="shared" si="26"/>
        <v>117.12</v>
      </c>
      <c r="L125" s="225">
        <f t="shared" si="27"/>
        <v>0</v>
      </c>
      <c r="M125" s="225"/>
      <c r="N125" s="225"/>
      <c r="O125" s="225"/>
      <c r="P125" s="225"/>
      <c r="Q125" s="218"/>
      <c r="R125" s="218"/>
      <c r="S125" s="218"/>
      <c r="T125" s="218"/>
      <c r="U125" s="225">
        <v>117.12</v>
      </c>
      <c r="V125" s="218"/>
      <c r="W125" s="218">
        <v>5856</v>
      </c>
      <c r="X125" s="218" t="s">
        <v>489</v>
      </c>
      <c r="Y125" s="218" t="s">
        <v>490</v>
      </c>
      <c r="Z125" s="218"/>
      <c r="AA125" s="120" t="s">
        <v>59</v>
      </c>
    </row>
    <row r="126" s="208" customFormat="1" ht="161" customHeight="1" spans="1:27">
      <c r="A126" s="218">
        <v>111</v>
      </c>
      <c r="B126" s="218" t="s">
        <v>501</v>
      </c>
      <c r="C126" s="218" t="s">
        <v>502</v>
      </c>
      <c r="D126" s="218" t="s">
        <v>479</v>
      </c>
      <c r="E126" s="218" t="s">
        <v>503</v>
      </c>
      <c r="F126" s="218" t="s">
        <v>39</v>
      </c>
      <c r="G126" s="218" t="s">
        <v>169</v>
      </c>
      <c r="H126" s="219" t="s">
        <v>504</v>
      </c>
      <c r="I126" s="218" t="s">
        <v>171</v>
      </c>
      <c r="J126" s="218">
        <v>901</v>
      </c>
      <c r="K126" s="225">
        <f t="shared" si="26"/>
        <v>180.2</v>
      </c>
      <c r="L126" s="225">
        <f t="shared" si="27"/>
        <v>180.2</v>
      </c>
      <c r="M126" s="225"/>
      <c r="N126" s="225">
        <v>180.2</v>
      </c>
      <c r="O126" s="225"/>
      <c r="P126" s="225"/>
      <c r="Q126" s="218"/>
      <c r="R126" s="218"/>
      <c r="S126" s="218"/>
      <c r="T126" s="218"/>
      <c r="U126" s="218"/>
      <c r="V126" s="218"/>
      <c r="W126" s="218">
        <v>3604</v>
      </c>
      <c r="X126" s="218" t="s">
        <v>489</v>
      </c>
      <c r="Y126" s="218" t="s">
        <v>490</v>
      </c>
      <c r="Z126" s="218"/>
      <c r="AA126" s="120" t="s">
        <v>59</v>
      </c>
    </row>
    <row r="127" s="208" customFormat="1" ht="161" customHeight="1" spans="1:27">
      <c r="A127" s="218">
        <v>112</v>
      </c>
      <c r="B127" s="218" t="s">
        <v>505</v>
      </c>
      <c r="C127" s="218" t="s">
        <v>506</v>
      </c>
      <c r="D127" s="218" t="s">
        <v>479</v>
      </c>
      <c r="E127" s="218" t="s">
        <v>503</v>
      </c>
      <c r="F127" s="218" t="s">
        <v>39</v>
      </c>
      <c r="G127" s="218" t="s">
        <v>169</v>
      </c>
      <c r="H127" s="219" t="s">
        <v>507</v>
      </c>
      <c r="I127" s="218" t="s">
        <v>171</v>
      </c>
      <c r="J127" s="218">
        <v>542</v>
      </c>
      <c r="K127" s="225">
        <f t="shared" si="26"/>
        <v>54.2</v>
      </c>
      <c r="L127" s="225">
        <f t="shared" si="27"/>
        <v>54.2</v>
      </c>
      <c r="M127" s="225"/>
      <c r="N127" s="225">
        <v>54.2</v>
      </c>
      <c r="O127" s="225"/>
      <c r="P127" s="225"/>
      <c r="Q127" s="218"/>
      <c r="R127" s="218"/>
      <c r="S127" s="218"/>
      <c r="T127" s="218"/>
      <c r="U127" s="218"/>
      <c r="V127" s="218"/>
      <c r="W127" s="218">
        <v>2168</v>
      </c>
      <c r="X127" s="218" t="s">
        <v>489</v>
      </c>
      <c r="Y127" s="218" t="s">
        <v>490</v>
      </c>
      <c r="Z127" s="218"/>
      <c r="AA127" s="120" t="s">
        <v>59</v>
      </c>
    </row>
    <row r="128" s="209" customFormat="1" ht="43" customHeight="1" spans="1:27">
      <c r="A128" s="223" t="s">
        <v>508</v>
      </c>
      <c r="B128" s="223" t="s">
        <v>509</v>
      </c>
      <c r="C128" s="223"/>
      <c r="D128" s="222"/>
      <c r="E128" s="223"/>
      <c r="F128" s="223"/>
      <c r="G128" s="223"/>
      <c r="H128" s="223">
        <f>SUBTOTAL(9,H129,H132,H141,H144)</f>
        <v>27</v>
      </c>
      <c r="I128" s="227"/>
      <c r="J128" s="227">
        <f>K128/K7</f>
        <v>0.112170802577978</v>
      </c>
      <c r="K128" s="228">
        <f t="shared" ref="K128:V128" si="28">SUM(K129,K132,K141,K144)</f>
        <v>14856.61</v>
      </c>
      <c r="L128" s="228">
        <f t="shared" si="28"/>
        <v>12856.61</v>
      </c>
      <c r="M128" s="228">
        <f t="shared" si="28"/>
        <v>1380</v>
      </c>
      <c r="N128" s="228">
        <f t="shared" si="28"/>
        <v>5133.61</v>
      </c>
      <c r="O128" s="228">
        <f t="shared" si="28"/>
        <v>5481</v>
      </c>
      <c r="P128" s="228">
        <f t="shared" si="28"/>
        <v>862</v>
      </c>
      <c r="Q128" s="228">
        <f t="shared" si="28"/>
        <v>0</v>
      </c>
      <c r="R128" s="228">
        <f t="shared" si="28"/>
        <v>0</v>
      </c>
      <c r="S128" s="228">
        <f t="shared" si="28"/>
        <v>0</v>
      </c>
      <c r="T128" s="228">
        <f t="shared" si="28"/>
        <v>2000</v>
      </c>
      <c r="U128" s="228">
        <f t="shared" si="28"/>
        <v>0</v>
      </c>
      <c r="V128" s="228">
        <f t="shared" si="28"/>
        <v>0</v>
      </c>
      <c r="W128" s="223"/>
      <c r="X128" s="228"/>
      <c r="Y128" s="228"/>
      <c r="Z128" s="228"/>
      <c r="AA128" s="238"/>
    </row>
    <row r="129" s="209" customFormat="1" ht="43" customHeight="1" spans="1:27">
      <c r="A129" s="221" t="s">
        <v>510</v>
      </c>
      <c r="B129" s="221"/>
      <c r="C129" s="221"/>
      <c r="D129" s="222"/>
      <c r="E129" s="223"/>
      <c r="F129" s="223"/>
      <c r="G129" s="223"/>
      <c r="H129" s="223">
        <v>2</v>
      </c>
      <c r="I129" s="227"/>
      <c r="J129" s="227"/>
      <c r="K129" s="228">
        <f t="shared" ref="K129:T129" si="29">SUM(K130:K131)</f>
        <v>4870</v>
      </c>
      <c r="L129" s="228">
        <f t="shared" si="29"/>
        <v>2870</v>
      </c>
      <c r="M129" s="228">
        <f t="shared" si="29"/>
        <v>0</v>
      </c>
      <c r="N129" s="228">
        <f t="shared" si="29"/>
        <v>2870</v>
      </c>
      <c r="O129" s="228">
        <f t="shared" si="29"/>
        <v>0</v>
      </c>
      <c r="P129" s="228">
        <f t="shared" si="29"/>
        <v>0</v>
      </c>
      <c r="Q129" s="228">
        <f t="shared" si="29"/>
        <v>0</v>
      </c>
      <c r="R129" s="228">
        <f t="shared" si="29"/>
        <v>0</v>
      </c>
      <c r="S129" s="228">
        <f t="shared" si="29"/>
        <v>0</v>
      </c>
      <c r="T129" s="228">
        <f t="shared" si="29"/>
        <v>2000</v>
      </c>
      <c r="U129" s="228">
        <f>SUM(U130:U139)</f>
        <v>0</v>
      </c>
      <c r="V129" s="228">
        <f>SUM(V130:V139)</f>
        <v>0</v>
      </c>
      <c r="W129" s="223"/>
      <c r="X129" s="231"/>
      <c r="Y129" s="231"/>
      <c r="Z129" s="231"/>
      <c r="AA129" s="238"/>
    </row>
    <row r="130" s="208" customFormat="1" ht="173" customHeight="1" spans="1:27">
      <c r="A130" s="218">
        <v>113</v>
      </c>
      <c r="B130" s="218" t="s">
        <v>511</v>
      </c>
      <c r="C130" s="218" t="s">
        <v>512</v>
      </c>
      <c r="D130" s="218" t="s">
        <v>509</v>
      </c>
      <c r="E130" s="218" t="s">
        <v>513</v>
      </c>
      <c r="F130" s="218" t="s">
        <v>39</v>
      </c>
      <c r="G130" s="218" t="s">
        <v>514</v>
      </c>
      <c r="H130" s="219" t="s">
        <v>515</v>
      </c>
      <c r="I130" s="218" t="s">
        <v>42</v>
      </c>
      <c r="J130" s="218">
        <v>320</v>
      </c>
      <c r="K130" s="225">
        <f>SUM(L130,T130:V130)</f>
        <v>2000</v>
      </c>
      <c r="L130" s="225">
        <f>SUM(M130:S130)</f>
        <v>1000</v>
      </c>
      <c r="M130" s="225"/>
      <c r="N130" s="225">
        <v>1000</v>
      </c>
      <c r="O130" s="225"/>
      <c r="P130" s="225"/>
      <c r="Q130" s="218"/>
      <c r="R130" s="218"/>
      <c r="S130" s="218"/>
      <c r="T130" s="218">
        <v>1000</v>
      </c>
      <c r="U130" s="218"/>
      <c r="V130" s="218"/>
      <c r="W130" s="218">
        <v>1500</v>
      </c>
      <c r="X130" s="218" t="s">
        <v>516</v>
      </c>
      <c r="Y130" s="236" t="s">
        <v>517</v>
      </c>
      <c r="Z130" s="218"/>
      <c r="AA130" s="120" t="s">
        <v>59</v>
      </c>
    </row>
    <row r="131" s="208" customFormat="1" ht="180" customHeight="1" spans="1:27">
      <c r="A131" s="218">
        <v>114</v>
      </c>
      <c r="B131" s="218" t="s">
        <v>518</v>
      </c>
      <c r="C131" s="218" t="s">
        <v>519</v>
      </c>
      <c r="D131" s="218" t="s">
        <v>509</v>
      </c>
      <c r="E131" s="218" t="s">
        <v>520</v>
      </c>
      <c r="F131" s="218" t="s">
        <v>39</v>
      </c>
      <c r="G131" s="218" t="s">
        <v>521</v>
      </c>
      <c r="H131" s="219" t="s">
        <v>522</v>
      </c>
      <c r="I131" s="218" t="s">
        <v>42</v>
      </c>
      <c r="J131" s="218">
        <v>170</v>
      </c>
      <c r="K131" s="225">
        <f t="shared" ref="K131:K139" si="30">SUM(L131,T131:V131)</f>
        <v>2870</v>
      </c>
      <c r="L131" s="225">
        <f t="shared" ref="L131:L140" si="31">SUM(M131:S131)</f>
        <v>1870</v>
      </c>
      <c r="M131" s="225"/>
      <c r="N131" s="225">
        <v>1870</v>
      </c>
      <c r="O131" s="225"/>
      <c r="P131" s="225"/>
      <c r="Q131" s="218"/>
      <c r="R131" s="218"/>
      <c r="S131" s="218"/>
      <c r="T131" s="218">
        <v>1000</v>
      </c>
      <c r="U131" s="218"/>
      <c r="V131" s="218"/>
      <c r="W131" s="218">
        <v>2000</v>
      </c>
      <c r="X131" s="218" t="s">
        <v>516</v>
      </c>
      <c r="Y131" s="236" t="s">
        <v>517</v>
      </c>
      <c r="Z131" s="218"/>
      <c r="AA131" s="120" t="s">
        <v>59</v>
      </c>
    </row>
    <row r="132" s="209" customFormat="1" ht="43" customHeight="1" spans="1:27">
      <c r="A132" s="221" t="s">
        <v>523</v>
      </c>
      <c r="B132" s="221"/>
      <c r="C132" s="221"/>
      <c r="D132" s="222"/>
      <c r="E132" s="223"/>
      <c r="F132" s="223"/>
      <c r="G132" s="223"/>
      <c r="H132" s="223">
        <v>7</v>
      </c>
      <c r="I132" s="227"/>
      <c r="J132" s="227"/>
      <c r="K132" s="228">
        <f t="shared" ref="K132:V132" si="32">SUM(K133:K140)</f>
        <v>2522</v>
      </c>
      <c r="L132" s="228">
        <f t="shared" si="32"/>
        <v>2522</v>
      </c>
      <c r="M132" s="228">
        <f t="shared" si="32"/>
        <v>1380</v>
      </c>
      <c r="N132" s="228">
        <f t="shared" si="32"/>
        <v>280</v>
      </c>
      <c r="O132" s="228">
        <f t="shared" si="32"/>
        <v>0</v>
      </c>
      <c r="P132" s="228">
        <f t="shared" si="32"/>
        <v>862</v>
      </c>
      <c r="Q132" s="228">
        <f t="shared" si="32"/>
        <v>0</v>
      </c>
      <c r="R132" s="228">
        <f t="shared" si="32"/>
        <v>0</v>
      </c>
      <c r="S132" s="228">
        <f t="shared" si="32"/>
        <v>0</v>
      </c>
      <c r="T132" s="228">
        <f t="shared" si="32"/>
        <v>0</v>
      </c>
      <c r="U132" s="228">
        <f t="shared" si="32"/>
        <v>0</v>
      </c>
      <c r="V132" s="228">
        <f t="shared" si="32"/>
        <v>0</v>
      </c>
      <c r="W132" s="223"/>
      <c r="X132" s="231"/>
      <c r="Y132" s="231"/>
      <c r="Z132" s="231"/>
      <c r="AA132" s="238"/>
    </row>
    <row r="133" s="208" customFormat="1" ht="77" customHeight="1" spans="1:27">
      <c r="A133" s="218">
        <v>115</v>
      </c>
      <c r="B133" s="218" t="s">
        <v>524</v>
      </c>
      <c r="C133" s="218" t="s">
        <v>525</v>
      </c>
      <c r="D133" s="218" t="s">
        <v>509</v>
      </c>
      <c r="E133" s="218" t="s">
        <v>526</v>
      </c>
      <c r="F133" s="218" t="s">
        <v>39</v>
      </c>
      <c r="G133" s="218" t="s">
        <v>527</v>
      </c>
      <c r="H133" s="220" t="s">
        <v>528</v>
      </c>
      <c r="I133" s="218" t="s">
        <v>321</v>
      </c>
      <c r="J133" s="218">
        <v>5000</v>
      </c>
      <c r="K133" s="225">
        <f t="shared" si="30"/>
        <v>80</v>
      </c>
      <c r="L133" s="225">
        <f t="shared" si="31"/>
        <v>80</v>
      </c>
      <c r="M133" s="225"/>
      <c r="N133" s="225">
        <v>80</v>
      </c>
      <c r="O133" s="225"/>
      <c r="P133" s="225"/>
      <c r="Q133" s="218"/>
      <c r="R133" s="218"/>
      <c r="S133" s="218"/>
      <c r="T133" s="218"/>
      <c r="U133" s="218"/>
      <c r="V133" s="218"/>
      <c r="W133" s="218">
        <v>20</v>
      </c>
      <c r="X133" s="218" t="s">
        <v>482</v>
      </c>
      <c r="Y133" s="218" t="s">
        <v>483</v>
      </c>
      <c r="Z133" s="218"/>
      <c r="AA133" s="120" t="s">
        <v>59</v>
      </c>
    </row>
    <row r="134" s="208" customFormat="1" ht="77" customHeight="1" spans="1:27">
      <c r="A134" s="218">
        <v>116</v>
      </c>
      <c r="B134" s="218" t="s">
        <v>529</v>
      </c>
      <c r="C134" s="218" t="s">
        <v>530</v>
      </c>
      <c r="D134" s="218" t="s">
        <v>509</v>
      </c>
      <c r="E134" s="218" t="s">
        <v>526</v>
      </c>
      <c r="F134" s="218" t="s">
        <v>39</v>
      </c>
      <c r="G134" s="218" t="s">
        <v>531</v>
      </c>
      <c r="H134" s="220" t="s">
        <v>532</v>
      </c>
      <c r="I134" s="218" t="s">
        <v>321</v>
      </c>
      <c r="J134" s="218">
        <v>14000</v>
      </c>
      <c r="K134" s="225">
        <f t="shared" si="30"/>
        <v>240</v>
      </c>
      <c r="L134" s="225">
        <f t="shared" si="31"/>
        <v>240</v>
      </c>
      <c r="M134" s="225">
        <v>240</v>
      </c>
      <c r="N134" s="225"/>
      <c r="O134" s="225"/>
      <c r="P134" s="225"/>
      <c r="Q134" s="218"/>
      <c r="R134" s="218"/>
      <c r="S134" s="218"/>
      <c r="T134" s="218"/>
      <c r="U134" s="218"/>
      <c r="V134" s="218"/>
      <c r="W134" s="218">
        <v>500</v>
      </c>
      <c r="X134" s="218" t="s">
        <v>482</v>
      </c>
      <c r="Y134" s="218" t="s">
        <v>483</v>
      </c>
      <c r="Z134" s="218"/>
      <c r="AA134" s="120" t="s">
        <v>59</v>
      </c>
    </row>
    <row r="135" s="208" customFormat="1" ht="77" customHeight="1" spans="1:27">
      <c r="A135" s="218">
        <v>117</v>
      </c>
      <c r="B135" s="218" t="s">
        <v>533</v>
      </c>
      <c r="C135" s="218" t="s">
        <v>534</v>
      </c>
      <c r="D135" s="218" t="s">
        <v>509</v>
      </c>
      <c r="E135" s="218" t="s">
        <v>526</v>
      </c>
      <c r="F135" s="218" t="s">
        <v>39</v>
      </c>
      <c r="G135" s="218" t="s">
        <v>535</v>
      </c>
      <c r="H135" s="220" t="s">
        <v>536</v>
      </c>
      <c r="I135" s="218" t="s">
        <v>423</v>
      </c>
      <c r="J135" s="218">
        <v>5.5</v>
      </c>
      <c r="K135" s="225">
        <f t="shared" si="30"/>
        <v>395</v>
      </c>
      <c r="L135" s="225">
        <f t="shared" si="31"/>
        <v>395</v>
      </c>
      <c r="M135" s="225"/>
      <c r="N135" s="225"/>
      <c r="O135" s="225"/>
      <c r="P135" s="225">
        <v>395</v>
      </c>
      <c r="Q135" s="218"/>
      <c r="R135" s="218"/>
      <c r="S135" s="218"/>
      <c r="T135" s="218"/>
      <c r="U135" s="218"/>
      <c r="V135" s="218"/>
      <c r="W135" s="218">
        <v>2000</v>
      </c>
      <c r="X135" s="218" t="s">
        <v>482</v>
      </c>
      <c r="Y135" s="218" t="s">
        <v>483</v>
      </c>
      <c r="Z135" s="218"/>
      <c r="AA135" s="120" t="s">
        <v>59</v>
      </c>
    </row>
    <row r="136" s="208" customFormat="1" ht="77" customHeight="1" spans="1:27">
      <c r="A136" s="218"/>
      <c r="B136" s="218" t="s">
        <v>537</v>
      </c>
      <c r="C136" s="218" t="s">
        <v>538</v>
      </c>
      <c r="D136" s="218" t="s">
        <v>509</v>
      </c>
      <c r="E136" s="218" t="s">
        <v>526</v>
      </c>
      <c r="F136" s="218" t="s">
        <v>39</v>
      </c>
      <c r="G136" s="218" t="s">
        <v>539</v>
      </c>
      <c r="H136" s="220" t="s">
        <v>540</v>
      </c>
      <c r="I136" s="218" t="s">
        <v>423</v>
      </c>
      <c r="J136" s="218">
        <v>5.3</v>
      </c>
      <c r="K136" s="225">
        <f t="shared" si="30"/>
        <v>360</v>
      </c>
      <c r="L136" s="225">
        <f t="shared" si="31"/>
        <v>360</v>
      </c>
      <c r="M136" s="225">
        <v>360</v>
      </c>
      <c r="N136" s="225"/>
      <c r="O136" s="225"/>
      <c r="P136" s="225"/>
      <c r="Q136" s="218"/>
      <c r="R136" s="218"/>
      <c r="S136" s="218"/>
      <c r="T136" s="218"/>
      <c r="U136" s="218"/>
      <c r="V136" s="218"/>
      <c r="W136" s="218">
        <v>5000</v>
      </c>
      <c r="X136" s="218" t="s">
        <v>482</v>
      </c>
      <c r="Y136" s="218" t="s">
        <v>483</v>
      </c>
      <c r="Z136" s="218"/>
      <c r="AA136" s="120" t="s">
        <v>59</v>
      </c>
    </row>
    <row r="137" s="208" customFormat="1" ht="94" customHeight="1" spans="1:27">
      <c r="A137" s="218">
        <v>118</v>
      </c>
      <c r="B137" s="218" t="s">
        <v>541</v>
      </c>
      <c r="C137" s="218" t="s">
        <v>542</v>
      </c>
      <c r="D137" s="218" t="s">
        <v>509</v>
      </c>
      <c r="E137" s="218" t="s">
        <v>526</v>
      </c>
      <c r="F137" s="218" t="s">
        <v>39</v>
      </c>
      <c r="G137" s="218" t="s">
        <v>177</v>
      </c>
      <c r="H137" s="220" t="s">
        <v>543</v>
      </c>
      <c r="I137" s="218" t="s">
        <v>148</v>
      </c>
      <c r="J137" s="218">
        <v>3</v>
      </c>
      <c r="K137" s="225">
        <f t="shared" si="30"/>
        <v>80</v>
      </c>
      <c r="L137" s="225">
        <f t="shared" si="31"/>
        <v>80</v>
      </c>
      <c r="M137" s="225"/>
      <c r="N137" s="225"/>
      <c r="O137" s="225"/>
      <c r="P137" s="225">
        <v>80</v>
      </c>
      <c r="Q137" s="218"/>
      <c r="R137" s="218"/>
      <c r="S137" s="218"/>
      <c r="T137" s="218"/>
      <c r="U137" s="218"/>
      <c r="V137" s="218"/>
      <c r="W137" s="218">
        <v>300</v>
      </c>
      <c r="X137" s="218" t="s">
        <v>482</v>
      </c>
      <c r="Y137" s="218" t="s">
        <v>483</v>
      </c>
      <c r="Z137" s="218"/>
      <c r="AA137" s="120" t="s">
        <v>59</v>
      </c>
    </row>
    <row r="138" s="208" customFormat="1" ht="94" customHeight="1" spans="1:27">
      <c r="A138" s="218">
        <v>119</v>
      </c>
      <c r="B138" s="218" t="s">
        <v>544</v>
      </c>
      <c r="C138" s="218" t="s">
        <v>545</v>
      </c>
      <c r="D138" s="218" t="s">
        <v>509</v>
      </c>
      <c r="E138" s="218" t="s">
        <v>526</v>
      </c>
      <c r="F138" s="218" t="s">
        <v>39</v>
      </c>
      <c r="G138" s="218" t="s">
        <v>546</v>
      </c>
      <c r="H138" s="220" t="s">
        <v>547</v>
      </c>
      <c r="I138" s="218" t="s">
        <v>148</v>
      </c>
      <c r="J138" s="218">
        <v>2</v>
      </c>
      <c r="K138" s="225">
        <f t="shared" si="30"/>
        <v>387</v>
      </c>
      <c r="L138" s="225">
        <f t="shared" si="31"/>
        <v>387</v>
      </c>
      <c r="M138" s="225"/>
      <c r="N138" s="225"/>
      <c r="O138" s="225"/>
      <c r="P138" s="225">
        <v>387</v>
      </c>
      <c r="Q138" s="218"/>
      <c r="R138" s="218"/>
      <c r="S138" s="218"/>
      <c r="T138" s="218"/>
      <c r="U138" s="218"/>
      <c r="V138" s="218"/>
      <c r="W138" s="218">
        <v>1500</v>
      </c>
      <c r="X138" s="218" t="s">
        <v>424</v>
      </c>
      <c r="Y138" s="218" t="s">
        <v>425</v>
      </c>
      <c r="Z138" s="218"/>
      <c r="AA138" s="120" t="s">
        <v>59</v>
      </c>
    </row>
    <row r="139" s="208" customFormat="1" ht="150" customHeight="1" spans="1:27">
      <c r="A139" s="218">
        <v>120</v>
      </c>
      <c r="B139" s="218" t="s">
        <v>548</v>
      </c>
      <c r="C139" s="218" t="s">
        <v>549</v>
      </c>
      <c r="D139" s="218" t="s">
        <v>509</v>
      </c>
      <c r="E139" s="218" t="s">
        <v>513</v>
      </c>
      <c r="F139" s="218" t="s">
        <v>39</v>
      </c>
      <c r="G139" s="218" t="s">
        <v>550</v>
      </c>
      <c r="H139" s="220" t="s">
        <v>551</v>
      </c>
      <c r="I139" s="218" t="s">
        <v>423</v>
      </c>
      <c r="J139" s="218">
        <v>8</v>
      </c>
      <c r="K139" s="225">
        <f t="shared" si="30"/>
        <v>780</v>
      </c>
      <c r="L139" s="225">
        <f t="shared" si="31"/>
        <v>780</v>
      </c>
      <c r="M139" s="225">
        <v>780</v>
      </c>
      <c r="N139" s="225"/>
      <c r="O139" s="225"/>
      <c r="P139" s="225"/>
      <c r="Q139" s="218"/>
      <c r="R139" s="218"/>
      <c r="S139" s="218"/>
      <c r="T139" s="218"/>
      <c r="U139" s="218"/>
      <c r="V139" s="218"/>
      <c r="W139" s="218">
        <v>750</v>
      </c>
      <c r="X139" s="218" t="s">
        <v>322</v>
      </c>
      <c r="Y139" s="218" t="s">
        <v>323</v>
      </c>
      <c r="Z139" s="218"/>
      <c r="AA139" s="120" t="s">
        <v>59</v>
      </c>
    </row>
    <row r="140" s="208" customFormat="1" ht="125" customHeight="1" spans="1:27">
      <c r="A140" s="218">
        <v>121</v>
      </c>
      <c r="B140" s="218" t="s">
        <v>552</v>
      </c>
      <c r="C140" s="218" t="s">
        <v>553</v>
      </c>
      <c r="D140" s="218" t="s">
        <v>509</v>
      </c>
      <c r="E140" s="218" t="s">
        <v>554</v>
      </c>
      <c r="F140" s="218" t="s">
        <v>39</v>
      </c>
      <c r="G140" s="218" t="s">
        <v>555</v>
      </c>
      <c r="H140" s="219" t="s">
        <v>556</v>
      </c>
      <c r="I140" s="218" t="s">
        <v>148</v>
      </c>
      <c r="J140" s="218">
        <v>18</v>
      </c>
      <c r="K140" s="225">
        <f t="shared" ref="K140:K143" si="33">SUM(L140,T140:V140)</f>
        <v>200</v>
      </c>
      <c r="L140" s="225">
        <f t="shared" si="31"/>
        <v>200</v>
      </c>
      <c r="M140" s="225"/>
      <c r="N140" s="225">
        <f>140+60</f>
        <v>200</v>
      </c>
      <c r="O140" s="225">
        <v>0</v>
      </c>
      <c r="P140" s="225">
        <v>0</v>
      </c>
      <c r="Q140" s="218">
        <v>0</v>
      </c>
      <c r="R140" s="218">
        <v>0</v>
      </c>
      <c r="S140" s="218">
        <v>0</v>
      </c>
      <c r="T140" s="218">
        <v>0</v>
      </c>
      <c r="U140" s="218">
        <v>0</v>
      </c>
      <c r="V140" s="218">
        <v>0</v>
      </c>
      <c r="W140" s="218">
        <v>900</v>
      </c>
      <c r="X140" s="218" t="s">
        <v>557</v>
      </c>
      <c r="Y140" s="237" t="s">
        <v>558</v>
      </c>
      <c r="Z140" s="218"/>
      <c r="AA140" s="120" t="s">
        <v>59</v>
      </c>
    </row>
    <row r="141" s="209" customFormat="1" ht="43" customHeight="1" spans="1:27">
      <c r="A141" s="245" t="s">
        <v>559</v>
      </c>
      <c r="B141" s="246"/>
      <c r="C141" s="247"/>
      <c r="D141" s="222"/>
      <c r="E141" s="223"/>
      <c r="F141" s="223"/>
      <c r="G141" s="223"/>
      <c r="H141" s="223">
        <v>2</v>
      </c>
      <c r="I141" s="227"/>
      <c r="J141" s="227"/>
      <c r="K141" s="228">
        <f t="shared" ref="K141:V141" si="34">SUM(K142:K143)</f>
        <v>1983.61</v>
      </c>
      <c r="L141" s="228">
        <f t="shared" si="34"/>
        <v>1983.61</v>
      </c>
      <c r="M141" s="228">
        <f t="shared" si="34"/>
        <v>0</v>
      </c>
      <c r="N141" s="228">
        <f t="shared" si="34"/>
        <v>1983.61</v>
      </c>
      <c r="O141" s="228">
        <f t="shared" si="34"/>
        <v>0</v>
      </c>
      <c r="P141" s="228">
        <f t="shared" si="34"/>
        <v>0</v>
      </c>
      <c r="Q141" s="228">
        <f t="shared" si="34"/>
        <v>0</v>
      </c>
      <c r="R141" s="228">
        <f t="shared" si="34"/>
        <v>0</v>
      </c>
      <c r="S141" s="228">
        <f t="shared" si="34"/>
        <v>0</v>
      </c>
      <c r="T141" s="228">
        <f t="shared" si="34"/>
        <v>0</v>
      </c>
      <c r="U141" s="228">
        <f t="shared" si="34"/>
        <v>0</v>
      </c>
      <c r="V141" s="228">
        <f t="shared" si="34"/>
        <v>0</v>
      </c>
      <c r="W141" s="223"/>
      <c r="X141" s="231"/>
      <c r="Y141" s="231"/>
      <c r="Z141" s="231"/>
      <c r="AA141" s="238"/>
    </row>
    <row r="142" s="208" customFormat="1" ht="125" customHeight="1" spans="1:27">
      <c r="A142" s="218">
        <v>122</v>
      </c>
      <c r="B142" s="218" t="s">
        <v>560</v>
      </c>
      <c r="C142" s="218" t="s">
        <v>561</v>
      </c>
      <c r="D142" s="218" t="s">
        <v>509</v>
      </c>
      <c r="E142" s="218" t="s">
        <v>562</v>
      </c>
      <c r="F142" s="218" t="s">
        <v>563</v>
      </c>
      <c r="G142" s="218" t="s">
        <v>564</v>
      </c>
      <c r="H142" s="219" t="s">
        <v>565</v>
      </c>
      <c r="I142" s="218" t="s">
        <v>423</v>
      </c>
      <c r="J142" s="218">
        <v>21</v>
      </c>
      <c r="K142" s="225">
        <f t="shared" si="33"/>
        <v>514</v>
      </c>
      <c r="L142" s="225">
        <f t="shared" ref="L142:L160" si="35">SUM(M142:S142)</f>
        <v>514</v>
      </c>
      <c r="M142" s="225"/>
      <c r="N142" s="225">
        <v>514</v>
      </c>
      <c r="O142" s="225"/>
      <c r="P142" s="225"/>
      <c r="Q142" s="218"/>
      <c r="R142" s="218"/>
      <c r="S142" s="218"/>
      <c r="T142" s="218"/>
      <c r="U142" s="218"/>
      <c r="V142" s="218"/>
      <c r="W142" s="218">
        <v>1816</v>
      </c>
      <c r="X142" s="218" t="s">
        <v>424</v>
      </c>
      <c r="Y142" s="237" t="s">
        <v>425</v>
      </c>
      <c r="Z142" s="218"/>
      <c r="AA142" s="120" t="s">
        <v>59</v>
      </c>
    </row>
    <row r="143" s="208" customFormat="1" ht="125" customHeight="1" spans="1:27">
      <c r="A143" s="218">
        <v>123</v>
      </c>
      <c r="B143" s="218" t="s">
        <v>566</v>
      </c>
      <c r="C143" s="218" t="s">
        <v>567</v>
      </c>
      <c r="D143" s="218" t="s">
        <v>509</v>
      </c>
      <c r="E143" s="218" t="s">
        <v>562</v>
      </c>
      <c r="F143" s="218" t="s">
        <v>563</v>
      </c>
      <c r="G143" s="218" t="s">
        <v>177</v>
      </c>
      <c r="H143" s="219" t="s">
        <v>568</v>
      </c>
      <c r="I143" s="218" t="s">
        <v>423</v>
      </c>
      <c r="J143" s="218">
        <v>123</v>
      </c>
      <c r="K143" s="225">
        <f t="shared" si="33"/>
        <v>1469.61</v>
      </c>
      <c r="L143" s="225">
        <f t="shared" si="35"/>
        <v>1469.61</v>
      </c>
      <c r="M143" s="225"/>
      <c r="N143" s="225">
        <v>1469.61</v>
      </c>
      <c r="O143" s="225"/>
      <c r="P143" s="225"/>
      <c r="Q143" s="218"/>
      <c r="R143" s="218"/>
      <c r="S143" s="218"/>
      <c r="T143" s="218"/>
      <c r="U143" s="218"/>
      <c r="V143" s="218"/>
      <c r="W143" s="218">
        <v>11260</v>
      </c>
      <c r="X143" s="218" t="s">
        <v>424</v>
      </c>
      <c r="Y143" s="237" t="s">
        <v>425</v>
      </c>
      <c r="Z143" s="218"/>
      <c r="AA143" s="120" t="s">
        <v>59</v>
      </c>
    </row>
    <row r="144" s="209" customFormat="1" ht="43" customHeight="1" spans="1:27">
      <c r="A144" s="245" t="s">
        <v>569</v>
      </c>
      <c r="B144" s="246"/>
      <c r="C144" s="247"/>
      <c r="D144" s="222">
        <f t="shared" ref="D144:G144" si="36">SUM(D145:D160)</f>
        <v>0</v>
      </c>
      <c r="E144" s="223">
        <f t="shared" si="36"/>
        <v>0</v>
      </c>
      <c r="F144" s="223">
        <f t="shared" si="36"/>
        <v>0</v>
      </c>
      <c r="G144" s="223">
        <f t="shared" si="36"/>
        <v>0</v>
      </c>
      <c r="H144" s="223">
        <v>16</v>
      </c>
      <c r="I144" s="227">
        <f t="shared" ref="I144:V144" si="37">SUM(I145:I160)</f>
        <v>0</v>
      </c>
      <c r="J144" s="227"/>
      <c r="K144" s="228">
        <f t="shared" si="37"/>
        <v>5481</v>
      </c>
      <c r="L144" s="228">
        <f t="shared" si="37"/>
        <v>5481</v>
      </c>
      <c r="M144" s="228">
        <f t="shared" si="37"/>
        <v>0</v>
      </c>
      <c r="N144" s="228">
        <f t="shared" si="37"/>
        <v>0</v>
      </c>
      <c r="O144" s="228">
        <f t="shared" si="37"/>
        <v>5481</v>
      </c>
      <c r="P144" s="228">
        <f t="shared" si="37"/>
        <v>0</v>
      </c>
      <c r="Q144" s="228">
        <f t="shared" si="37"/>
        <v>0</v>
      </c>
      <c r="R144" s="228">
        <f t="shared" si="37"/>
        <v>0</v>
      </c>
      <c r="S144" s="228">
        <f t="shared" si="37"/>
        <v>0</v>
      </c>
      <c r="T144" s="228">
        <f t="shared" si="37"/>
        <v>0</v>
      </c>
      <c r="U144" s="228">
        <f t="shared" si="37"/>
        <v>0</v>
      </c>
      <c r="V144" s="228">
        <f t="shared" si="37"/>
        <v>0</v>
      </c>
      <c r="W144" s="223"/>
      <c r="X144" s="231"/>
      <c r="Y144" s="231"/>
      <c r="Z144" s="231"/>
      <c r="AA144" s="238"/>
    </row>
    <row r="145" s="208" customFormat="1" ht="107" customHeight="1" spans="1:27">
      <c r="A145" s="218">
        <v>124</v>
      </c>
      <c r="B145" s="218" t="s">
        <v>570</v>
      </c>
      <c r="C145" s="218" t="s">
        <v>571</v>
      </c>
      <c r="D145" s="218" t="s">
        <v>509</v>
      </c>
      <c r="E145" s="218" t="s">
        <v>562</v>
      </c>
      <c r="F145" s="218" t="s">
        <v>39</v>
      </c>
      <c r="G145" s="218" t="s">
        <v>572</v>
      </c>
      <c r="H145" s="220" t="s">
        <v>573</v>
      </c>
      <c r="I145" s="218" t="s">
        <v>423</v>
      </c>
      <c r="J145" s="218">
        <v>5.6</v>
      </c>
      <c r="K145" s="225">
        <f t="shared" ref="K145:K160" si="38">SUM(L145,T145:V145)</f>
        <v>390</v>
      </c>
      <c r="L145" s="225">
        <f t="shared" si="35"/>
        <v>390</v>
      </c>
      <c r="M145" s="225"/>
      <c r="N145" s="225"/>
      <c r="O145" s="225">
        <v>390</v>
      </c>
      <c r="P145" s="225"/>
      <c r="Q145" s="218"/>
      <c r="R145" s="218"/>
      <c r="S145" s="218"/>
      <c r="T145" s="218"/>
      <c r="U145" s="218"/>
      <c r="V145" s="218"/>
      <c r="W145" s="218">
        <v>35</v>
      </c>
      <c r="X145" s="218" t="s">
        <v>574</v>
      </c>
      <c r="Y145" s="237" t="s">
        <v>575</v>
      </c>
      <c r="Z145" s="218"/>
      <c r="AA145" s="120" t="s">
        <v>59</v>
      </c>
    </row>
    <row r="146" s="208" customFormat="1" ht="107" customHeight="1" spans="1:27">
      <c r="A146" s="218">
        <v>125</v>
      </c>
      <c r="B146" s="218" t="s">
        <v>576</v>
      </c>
      <c r="C146" s="218" t="s">
        <v>577</v>
      </c>
      <c r="D146" s="218" t="s">
        <v>509</v>
      </c>
      <c r="E146" s="218" t="s">
        <v>526</v>
      </c>
      <c r="F146" s="218" t="s">
        <v>39</v>
      </c>
      <c r="G146" s="218" t="s">
        <v>217</v>
      </c>
      <c r="H146" s="220" t="s">
        <v>578</v>
      </c>
      <c r="I146" s="218" t="s">
        <v>423</v>
      </c>
      <c r="J146" s="218">
        <v>13.5</v>
      </c>
      <c r="K146" s="225">
        <f t="shared" si="38"/>
        <v>390</v>
      </c>
      <c r="L146" s="225">
        <f t="shared" si="35"/>
        <v>390</v>
      </c>
      <c r="M146" s="225"/>
      <c r="N146" s="225"/>
      <c r="O146" s="225">
        <v>390</v>
      </c>
      <c r="P146" s="225"/>
      <c r="Q146" s="218"/>
      <c r="R146" s="218"/>
      <c r="S146" s="218"/>
      <c r="T146" s="218"/>
      <c r="U146" s="218"/>
      <c r="V146" s="218"/>
      <c r="W146" s="218">
        <v>35</v>
      </c>
      <c r="X146" s="218" t="s">
        <v>574</v>
      </c>
      <c r="Y146" s="237" t="s">
        <v>575</v>
      </c>
      <c r="Z146" s="218"/>
      <c r="AA146" s="120" t="s">
        <v>59</v>
      </c>
    </row>
    <row r="147" s="208" customFormat="1" ht="107" customHeight="1" spans="1:27">
      <c r="A147" s="218">
        <v>126</v>
      </c>
      <c r="B147" s="218" t="s">
        <v>579</v>
      </c>
      <c r="C147" s="218" t="s">
        <v>580</v>
      </c>
      <c r="D147" s="218" t="s">
        <v>509</v>
      </c>
      <c r="E147" s="218" t="s">
        <v>562</v>
      </c>
      <c r="F147" s="218" t="s">
        <v>39</v>
      </c>
      <c r="G147" s="218" t="s">
        <v>229</v>
      </c>
      <c r="H147" s="220" t="s">
        <v>581</v>
      </c>
      <c r="I147" s="218" t="s">
        <v>423</v>
      </c>
      <c r="J147" s="218">
        <v>5.4</v>
      </c>
      <c r="K147" s="225">
        <f t="shared" si="38"/>
        <v>375</v>
      </c>
      <c r="L147" s="225">
        <f t="shared" si="35"/>
        <v>375</v>
      </c>
      <c r="M147" s="225"/>
      <c r="N147" s="225"/>
      <c r="O147" s="225">
        <v>375</v>
      </c>
      <c r="P147" s="225"/>
      <c r="Q147" s="218"/>
      <c r="R147" s="218"/>
      <c r="S147" s="218"/>
      <c r="T147" s="218"/>
      <c r="U147" s="218"/>
      <c r="V147" s="218"/>
      <c r="W147" s="218">
        <v>35</v>
      </c>
      <c r="X147" s="218" t="s">
        <v>574</v>
      </c>
      <c r="Y147" s="237" t="s">
        <v>575</v>
      </c>
      <c r="Z147" s="218"/>
      <c r="AA147" s="120" t="s">
        <v>59</v>
      </c>
    </row>
    <row r="148" s="208" customFormat="1" ht="107" customHeight="1" spans="1:27">
      <c r="A148" s="218">
        <v>127</v>
      </c>
      <c r="B148" s="218" t="s">
        <v>582</v>
      </c>
      <c r="C148" s="218" t="s">
        <v>583</v>
      </c>
      <c r="D148" s="218" t="s">
        <v>509</v>
      </c>
      <c r="E148" s="218" t="s">
        <v>562</v>
      </c>
      <c r="F148" s="218" t="s">
        <v>39</v>
      </c>
      <c r="G148" s="218" t="s">
        <v>584</v>
      </c>
      <c r="H148" s="220" t="s">
        <v>585</v>
      </c>
      <c r="I148" s="218" t="s">
        <v>423</v>
      </c>
      <c r="J148" s="218">
        <v>2</v>
      </c>
      <c r="K148" s="225">
        <f t="shared" si="38"/>
        <v>400</v>
      </c>
      <c r="L148" s="225">
        <f t="shared" si="35"/>
        <v>400</v>
      </c>
      <c r="M148" s="225"/>
      <c r="N148" s="225"/>
      <c r="O148" s="225">
        <v>400</v>
      </c>
      <c r="P148" s="225"/>
      <c r="Q148" s="218"/>
      <c r="R148" s="218"/>
      <c r="S148" s="218"/>
      <c r="T148" s="218"/>
      <c r="U148" s="218"/>
      <c r="V148" s="218"/>
      <c r="W148" s="218">
        <v>35</v>
      </c>
      <c r="X148" s="218" t="s">
        <v>574</v>
      </c>
      <c r="Y148" s="237" t="s">
        <v>575</v>
      </c>
      <c r="Z148" s="218"/>
      <c r="AA148" s="120" t="s">
        <v>59</v>
      </c>
    </row>
    <row r="149" s="208" customFormat="1" ht="107" customHeight="1" spans="1:27">
      <c r="A149" s="218">
        <v>128</v>
      </c>
      <c r="B149" s="218" t="s">
        <v>586</v>
      </c>
      <c r="C149" s="218" t="s">
        <v>587</v>
      </c>
      <c r="D149" s="218" t="s">
        <v>509</v>
      </c>
      <c r="E149" s="218" t="s">
        <v>562</v>
      </c>
      <c r="F149" s="218" t="s">
        <v>39</v>
      </c>
      <c r="G149" s="218" t="s">
        <v>197</v>
      </c>
      <c r="H149" s="220" t="s">
        <v>588</v>
      </c>
      <c r="I149" s="218" t="s">
        <v>423</v>
      </c>
      <c r="J149" s="218">
        <v>5.62</v>
      </c>
      <c r="K149" s="225">
        <f t="shared" si="38"/>
        <v>390</v>
      </c>
      <c r="L149" s="225">
        <f t="shared" si="35"/>
        <v>390</v>
      </c>
      <c r="M149" s="225"/>
      <c r="N149" s="225"/>
      <c r="O149" s="225">
        <v>390</v>
      </c>
      <c r="P149" s="225"/>
      <c r="Q149" s="218"/>
      <c r="R149" s="218"/>
      <c r="S149" s="218"/>
      <c r="T149" s="218"/>
      <c r="U149" s="218"/>
      <c r="V149" s="218"/>
      <c r="W149" s="218">
        <v>40</v>
      </c>
      <c r="X149" s="218" t="s">
        <v>574</v>
      </c>
      <c r="Y149" s="237" t="s">
        <v>575</v>
      </c>
      <c r="Z149" s="218"/>
      <c r="AA149" s="120" t="s">
        <v>59</v>
      </c>
    </row>
    <row r="150" s="208" customFormat="1" ht="107" customHeight="1" spans="1:27">
      <c r="A150" s="218">
        <v>129</v>
      </c>
      <c r="B150" s="218" t="s">
        <v>589</v>
      </c>
      <c r="C150" s="218" t="s">
        <v>590</v>
      </c>
      <c r="D150" s="218" t="s">
        <v>509</v>
      </c>
      <c r="E150" s="218" t="s">
        <v>562</v>
      </c>
      <c r="F150" s="218" t="s">
        <v>39</v>
      </c>
      <c r="G150" s="218" t="s">
        <v>233</v>
      </c>
      <c r="H150" s="220" t="s">
        <v>591</v>
      </c>
      <c r="I150" s="218" t="s">
        <v>423</v>
      </c>
      <c r="J150" s="218">
        <v>5.5</v>
      </c>
      <c r="K150" s="225">
        <f t="shared" si="38"/>
        <v>395</v>
      </c>
      <c r="L150" s="225">
        <f t="shared" si="35"/>
        <v>395</v>
      </c>
      <c r="M150" s="225"/>
      <c r="N150" s="225"/>
      <c r="O150" s="225">
        <v>395</v>
      </c>
      <c r="P150" s="225"/>
      <c r="Q150" s="218"/>
      <c r="R150" s="218"/>
      <c r="S150" s="218"/>
      <c r="T150" s="218"/>
      <c r="U150" s="218"/>
      <c r="V150" s="218"/>
      <c r="W150" s="218">
        <v>35</v>
      </c>
      <c r="X150" s="218" t="s">
        <v>574</v>
      </c>
      <c r="Y150" s="237" t="s">
        <v>575</v>
      </c>
      <c r="Z150" s="218"/>
      <c r="AA150" s="120" t="s">
        <v>59</v>
      </c>
    </row>
    <row r="151" s="208" customFormat="1" ht="107" customHeight="1" spans="1:27">
      <c r="A151" s="218">
        <v>130</v>
      </c>
      <c r="B151" s="218" t="s">
        <v>592</v>
      </c>
      <c r="C151" s="218" t="s">
        <v>593</v>
      </c>
      <c r="D151" s="218" t="s">
        <v>509</v>
      </c>
      <c r="E151" s="218" t="s">
        <v>526</v>
      </c>
      <c r="F151" s="218" t="s">
        <v>39</v>
      </c>
      <c r="G151" s="218" t="s">
        <v>225</v>
      </c>
      <c r="H151" s="220" t="s">
        <v>594</v>
      </c>
      <c r="I151" s="218" t="s">
        <v>315</v>
      </c>
      <c r="J151" s="218">
        <v>2.4</v>
      </c>
      <c r="K151" s="225">
        <f t="shared" si="38"/>
        <v>400</v>
      </c>
      <c r="L151" s="225">
        <f t="shared" si="35"/>
        <v>400</v>
      </c>
      <c r="M151" s="225"/>
      <c r="N151" s="225"/>
      <c r="O151" s="225">
        <v>400</v>
      </c>
      <c r="P151" s="225"/>
      <c r="Q151" s="218"/>
      <c r="R151" s="218"/>
      <c r="S151" s="218"/>
      <c r="T151" s="218"/>
      <c r="U151" s="218"/>
      <c r="V151" s="218"/>
      <c r="W151" s="218">
        <v>40</v>
      </c>
      <c r="X151" s="218" t="s">
        <v>574</v>
      </c>
      <c r="Y151" s="237" t="s">
        <v>575</v>
      </c>
      <c r="Z151" s="218"/>
      <c r="AA151" s="120" t="s">
        <v>59</v>
      </c>
    </row>
    <row r="152" s="208" customFormat="1" ht="107" customHeight="1" spans="1:27">
      <c r="A152" s="218">
        <v>131</v>
      </c>
      <c r="B152" s="218" t="s">
        <v>595</v>
      </c>
      <c r="C152" s="218" t="s">
        <v>596</v>
      </c>
      <c r="D152" s="218" t="s">
        <v>509</v>
      </c>
      <c r="E152" s="218" t="s">
        <v>562</v>
      </c>
      <c r="F152" s="218" t="s">
        <v>39</v>
      </c>
      <c r="G152" s="218" t="s">
        <v>213</v>
      </c>
      <c r="H152" s="220" t="s">
        <v>597</v>
      </c>
      <c r="I152" s="218" t="s">
        <v>423</v>
      </c>
      <c r="J152" s="218">
        <v>0.6</v>
      </c>
      <c r="K152" s="225">
        <f t="shared" si="38"/>
        <v>400</v>
      </c>
      <c r="L152" s="225">
        <f t="shared" si="35"/>
        <v>400</v>
      </c>
      <c r="M152" s="225"/>
      <c r="N152" s="225"/>
      <c r="O152" s="225">
        <v>400</v>
      </c>
      <c r="P152" s="225"/>
      <c r="Q152" s="218"/>
      <c r="R152" s="218"/>
      <c r="S152" s="218"/>
      <c r="T152" s="218"/>
      <c r="U152" s="218"/>
      <c r="V152" s="218"/>
      <c r="W152" s="218">
        <v>45</v>
      </c>
      <c r="X152" s="218" t="s">
        <v>574</v>
      </c>
      <c r="Y152" s="237" t="s">
        <v>575</v>
      </c>
      <c r="Z152" s="218"/>
      <c r="AA152" s="120" t="s">
        <v>59</v>
      </c>
    </row>
    <row r="153" s="208" customFormat="1" ht="107" customHeight="1" spans="1:27">
      <c r="A153" s="218">
        <v>132</v>
      </c>
      <c r="B153" s="218" t="s">
        <v>598</v>
      </c>
      <c r="C153" s="218" t="s">
        <v>599</v>
      </c>
      <c r="D153" s="218" t="s">
        <v>509</v>
      </c>
      <c r="E153" s="218" t="s">
        <v>562</v>
      </c>
      <c r="F153" s="218" t="s">
        <v>39</v>
      </c>
      <c r="G153" s="218" t="s">
        <v>201</v>
      </c>
      <c r="H153" s="220" t="s">
        <v>600</v>
      </c>
      <c r="I153" s="218" t="s">
        <v>423</v>
      </c>
      <c r="J153" s="218">
        <v>3.9</v>
      </c>
      <c r="K153" s="225">
        <f t="shared" si="38"/>
        <v>274</v>
      </c>
      <c r="L153" s="225">
        <f t="shared" si="35"/>
        <v>274</v>
      </c>
      <c r="M153" s="225"/>
      <c r="N153" s="225"/>
      <c r="O153" s="225">
        <v>274</v>
      </c>
      <c r="P153" s="225"/>
      <c r="Q153" s="218"/>
      <c r="R153" s="218"/>
      <c r="S153" s="218"/>
      <c r="T153" s="218"/>
      <c r="U153" s="218"/>
      <c r="V153" s="218"/>
      <c r="W153" s="218">
        <v>30</v>
      </c>
      <c r="X153" s="218" t="s">
        <v>574</v>
      </c>
      <c r="Y153" s="237" t="s">
        <v>575</v>
      </c>
      <c r="Z153" s="218"/>
      <c r="AA153" s="120" t="s">
        <v>59</v>
      </c>
    </row>
    <row r="154" s="208" customFormat="1" ht="107" customHeight="1" spans="1:27">
      <c r="A154" s="218">
        <v>133</v>
      </c>
      <c r="B154" s="218" t="s">
        <v>601</v>
      </c>
      <c r="C154" s="218" t="s">
        <v>602</v>
      </c>
      <c r="D154" s="218" t="s">
        <v>509</v>
      </c>
      <c r="E154" s="218" t="s">
        <v>562</v>
      </c>
      <c r="F154" s="218" t="s">
        <v>39</v>
      </c>
      <c r="G154" s="218" t="s">
        <v>189</v>
      </c>
      <c r="H154" s="220" t="s">
        <v>603</v>
      </c>
      <c r="I154" s="218" t="s">
        <v>604</v>
      </c>
      <c r="J154" s="218">
        <v>30</v>
      </c>
      <c r="K154" s="225">
        <f t="shared" si="38"/>
        <v>120</v>
      </c>
      <c r="L154" s="225">
        <f t="shared" si="35"/>
        <v>120</v>
      </c>
      <c r="M154" s="225"/>
      <c r="N154" s="225"/>
      <c r="O154" s="225">
        <v>120</v>
      </c>
      <c r="P154" s="225"/>
      <c r="Q154" s="218"/>
      <c r="R154" s="218"/>
      <c r="S154" s="218"/>
      <c r="T154" s="218"/>
      <c r="U154" s="218"/>
      <c r="V154" s="218"/>
      <c r="W154" s="218">
        <v>15</v>
      </c>
      <c r="X154" s="218" t="s">
        <v>574</v>
      </c>
      <c r="Y154" s="237" t="s">
        <v>575</v>
      </c>
      <c r="Z154" s="218"/>
      <c r="AA154" s="120" t="s">
        <v>59</v>
      </c>
    </row>
    <row r="155" s="208" customFormat="1" ht="107" customHeight="1" spans="1:27">
      <c r="A155" s="218">
        <v>134</v>
      </c>
      <c r="B155" s="218" t="s">
        <v>605</v>
      </c>
      <c r="C155" s="218" t="s">
        <v>606</v>
      </c>
      <c r="D155" s="218" t="s">
        <v>509</v>
      </c>
      <c r="E155" s="218" t="s">
        <v>562</v>
      </c>
      <c r="F155" s="218" t="s">
        <v>39</v>
      </c>
      <c r="G155" s="218" t="s">
        <v>237</v>
      </c>
      <c r="H155" s="220" t="s">
        <v>607</v>
      </c>
      <c r="I155" s="218" t="s">
        <v>423</v>
      </c>
      <c r="J155" s="218">
        <v>5.6</v>
      </c>
      <c r="K155" s="225">
        <f t="shared" si="38"/>
        <v>392</v>
      </c>
      <c r="L155" s="225">
        <f t="shared" si="35"/>
        <v>392</v>
      </c>
      <c r="M155" s="225"/>
      <c r="N155" s="225"/>
      <c r="O155" s="225">
        <v>392</v>
      </c>
      <c r="P155" s="225"/>
      <c r="Q155" s="218"/>
      <c r="R155" s="218"/>
      <c r="S155" s="218"/>
      <c r="T155" s="218"/>
      <c r="U155" s="218"/>
      <c r="V155" s="218"/>
      <c r="W155" s="218">
        <v>35</v>
      </c>
      <c r="X155" s="218" t="s">
        <v>574</v>
      </c>
      <c r="Y155" s="237" t="s">
        <v>575</v>
      </c>
      <c r="Z155" s="218"/>
      <c r="AA155" s="120" t="s">
        <v>59</v>
      </c>
    </row>
    <row r="156" s="208" customFormat="1" ht="107" customHeight="1" spans="1:27">
      <c r="A156" s="218">
        <v>135</v>
      </c>
      <c r="B156" s="218" t="s">
        <v>608</v>
      </c>
      <c r="C156" s="218" t="s">
        <v>609</v>
      </c>
      <c r="D156" s="218" t="s">
        <v>509</v>
      </c>
      <c r="E156" s="218" t="s">
        <v>526</v>
      </c>
      <c r="F156" s="218" t="s">
        <v>39</v>
      </c>
      <c r="G156" s="218" t="s">
        <v>250</v>
      </c>
      <c r="H156" s="220" t="s">
        <v>610</v>
      </c>
      <c r="I156" s="218" t="s">
        <v>315</v>
      </c>
      <c r="J156" s="218">
        <v>2.438</v>
      </c>
      <c r="K156" s="225">
        <f t="shared" si="38"/>
        <v>398</v>
      </c>
      <c r="L156" s="225">
        <f t="shared" si="35"/>
        <v>398</v>
      </c>
      <c r="M156" s="225"/>
      <c r="N156" s="225"/>
      <c r="O156" s="225">
        <v>398</v>
      </c>
      <c r="P156" s="225"/>
      <c r="Q156" s="218"/>
      <c r="R156" s="218"/>
      <c r="S156" s="218"/>
      <c r="T156" s="218"/>
      <c r="U156" s="218"/>
      <c r="V156" s="218"/>
      <c r="W156" s="218">
        <v>40</v>
      </c>
      <c r="X156" s="218" t="s">
        <v>574</v>
      </c>
      <c r="Y156" s="237" t="s">
        <v>575</v>
      </c>
      <c r="Z156" s="218"/>
      <c r="AA156" s="120" t="s">
        <v>59</v>
      </c>
    </row>
    <row r="157" s="208" customFormat="1" ht="107" customHeight="1" spans="1:27">
      <c r="A157" s="218">
        <v>136</v>
      </c>
      <c r="B157" s="218" t="s">
        <v>611</v>
      </c>
      <c r="C157" s="218" t="s">
        <v>612</v>
      </c>
      <c r="D157" s="218" t="s">
        <v>509</v>
      </c>
      <c r="E157" s="218" t="s">
        <v>526</v>
      </c>
      <c r="F157" s="218" t="s">
        <v>39</v>
      </c>
      <c r="G157" s="218" t="s">
        <v>193</v>
      </c>
      <c r="H157" s="220" t="s">
        <v>613</v>
      </c>
      <c r="I157" s="218" t="s">
        <v>423</v>
      </c>
      <c r="J157" s="218">
        <v>3</v>
      </c>
      <c r="K157" s="225">
        <f t="shared" si="38"/>
        <v>167</v>
      </c>
      <c r="L157" s="225">
        <f t="shared" si="35"/>
        <v>167</v>
      </c>
      <c r="M157" s="225"/>
      <c r="N157" s="225"/>
      <c r="O157" s="225">
        <v>167</v>
      </c>
      <c r="P157" s="225"/>
      <c r="Q157" s="218"/>
      <c r="R157" s="218"/>
      <c r="S157" s="218"/>
      <c r="T157" s="218"/>
      <c r="U157" s="218"/>
      <c r="V157" s="218"/>
      <c r="W157" s="218">
        <v>20</v>
      </c>
      <c r="X157" s="218" t="s">
        <v>574</v>
      </c>
      <c r="Y157" s="237" t="s">
        <v>575</v>
      </c>
      <c r="Z157" s="218"/>
      <c r="AA157" s="120" t="s">
        <v>59</v>
      </c>
    </row>
    <row r="158" s="208" customFormat="1" ht="107" customHeight="1" spans="1:27">
      <c r="A158" s="218">
        <v>137</v>
      </c>
      <c r="B158" s="218" t="s">
        <v>614</v>
      </c>
      <c r="C158" s="218" t="s">
        <v>615</v>
      </c>
      <c r="D158" s="218" t="s">
        <v>509</v>
      </c>
      <c r="E158" s="218" t="s">
        <v>562</v>
      </c>
      <c r="F158" s="218" t="s">
        <v>39</v>
      </c>
      <c r="G158" s="218" t="s">
        <v>616</v>
      </c>
      <c r="H158" s="220" t="s">
        <v>617</v>
      </c>
      <c r="I158" s="218" t="s">
        <v>423</v>
      </c>
      <c r="J158" s="218">
        <v>3</v>
      </c>
      <c r="K158" s="225">
        <f t="shared" si="38"/>
        <v>210</v>
      </c>
      <c r="L158" s="225">
        <f t="shared" si="35"/>
        <v>210</v>
      </c>
      <c r="M158" s="225"/>
      <c r="N158" s="225"/>
      <c r="O158" s="225">
        <v>210</v>
      </c>
      <c r="P158" s="225"/>
      <c r="Q158" s="218"/>
      <c r="R158" s="218"/>
      <c r="S158" s="218"/>
      <c r="T158" s="218"/>
      <c r="U158" s="218"/>
      <c r="V158" s="218"/>
      <c r="W158" s="218">
        <v>45</v>
      </c>
      <c r="X158" s="218" t="s">
        <v>574</v>
      </c>
      <c r="Y158" s="237" t="s">
        <v>575</v>
      </c>
      <c r="Z158" s="218"/>
      <c r="AA158" s="120" t="s">
        <v>59</v>
      </c>
    </row>
    <row r="159" s="208" customFormat="1" ht="107" customHeight="1" spans="1:27">
      <c r="A159" s="218">
        <v>138</v>
      </c>
      <c r="B159" s="218" t="s">
        <v>618</v>
      </c>
      <c r="C159" s="218" t="s">
        <v>619</v>
      </c>
      <c r="D159" s="218" t="s">
        <v>509</v>
      </c>
      <c r="E159" s="218" t="s">
        <v>562</v>
      </c>
      <c r="F159" s="218" t="s">
        <v>39</v>
      </c>
      <c r="G159" s="218" t="s">
        <v>205</v>
      </c>
      <c r="H159" s="220" t="s">
        <v>620</v>
      </c>
      <c r="I159" s="218" t="s">
        <v>423</v>
      </c>
      <c r="J159" s="218">
        <v>5.5</v>
      </c>
      <c r="K159" s="225">
        <f t="shared" si="38"/>
        <v>385</v>
      </c>
      <c r="L159" s="225">
        <f t="shared" si="35"/>
        <v>385</v>
      </c>
      <c r="M159" s="225"/>
      <c r="N159" s="225"/>
      <c r="O159" s="225">
        <v>385</v>
      </c>
      <c r="P159" s="225"/>
      <c r="Q159" s="218"/>
      <c r="R159" s="218"/>
      <c r="S159" s="218"/>
      <c r="T159" s="218"/>
      <c r="U159" s="218"/>
      <c r="V159" s="218"/>
      <c r="W159" s="218">
        <v>50</v>
      </c>
      <c r="X159" s="218" t="s">
        <v>574</v>
      </c>
      <c r="Y159" s="237" t="s">
        <v>575</v>
      </c>
      <c r="Z159" s="218"/>
      <c r="AA159" s="120" t="s">
        <v>59</v>
      </c>
    </row>
    <row r="160" s="208" customFormat="1" ht="107" customHeight="1" spans="1:27">
      <c r="A160" s="218">
        <v>139</v>
      </c>
      <c r="B160" s="218" t="s">
        <v>621</v>
      </c>
      <c r="C160" s="218" t="s">
        <v>622</v>
      </c>
      <c r="D160" s="218" t="s">
        <v>509</v>
      </c>
      <c r="E160" s="218" t="s">
        <v>526</v>
      </c>
      <c r="F160" s="218" t="s">
        <v>39</v>
      </c>
      <c r="G160" s="218" t="s">
        <v>461</v>
      </c>
      <c r="H160" s="220" t="s">
        <v>623</v>
      </c>
      <c r="I160" s="218" t="s">
        <v>423</v>
      </c>
      <c r="J160" s="218">
        <v>2.94</v>
      </c>
      <c r="K160" s="225">
        <f t="shared" si="38"/>
        <v>395</v>
      </c>
      <c r="L160" s="225">
        <f t="shared" si="35"/>
        <v>395</v>
      </c>
      <c r="M160" s="225"/>
      <c r="N160" s="225"/>
      <c r="O160" s="225">
        <v>395</v>
      </c>
      <c r="P160" s="225"/>
      <c r="Q160" s="218"/>
      <c r="R160" s="218"/>
      <c r="S160" s="218"/>
      <c r="T160" s="218"/>
      <c r="U160" s="218"/>
      <c r="V160" s="218"/>
      <c r="W160" s="218">
        <v>30</v>
      </c>
      <c r="X160" s="218" t="s">
        <v>574</v>
      </c>
      <c r="Y160" s="237" t="s">
        <v>575</v>
      </c>
      <c r="Z160" s="218"/>
      <c r="AA160" s="120" t="s">
        <v>59</v>
      </c>
    </row>
    <row r="161" s="209" customFormat="1" ht="43" customHeight="1" spans="1:27">
      <c r="A161" s="223" t="s">
        <v>624</v>
      </c>
      <c r="B161" s="248" t="s">
        <v>625</v>
      </c>
      <c r="C161" s="249"/>
      <c r="D161" s="222"/>
      <c r="E161" s="223"/>
      <c r="F161" s="223"/>
      <c r="G161" s="223"/>
      <c r="H161" s="223">
        <v>1</v>
      </c>
      <c r="I161" s="227"/>
      <c r="J161" s="227">
        <f>K161/K7</f>
        <v>0.0271808231676486</v>
      </c>
      <c r="K161" s="228">
        <f t="shared" ref="K161:V161" si="39">SUM(K162)</f>
        <v>3600</v>
      </c>
      <c r="L161" s="228">
        <f t="shared" si="39"/>
        <v>3600</v>
      </c>
      <c r="M161" s="228">
        <f t="shared" si="39"/>
        <v>3600</v>
      </c>
      <c r="N161" s="228">
        <f t="shared" si="39"/>
        <v>0</v>
      </c>
      <c r="O161" s="228">
        <f t="shared" si="39"/>
        <v>0</v>
      </c>
      <c r="P161" s="228">
        <f t="shared" si="39"/>
        <v>0</v>
      </c>
      <c r="Q161" s="228">
        <f t="shared" si="39"/>
        <v>0</v>
      </c>
      <c r="R161" s="228">
        <f t="shared" si="39"/>
        <v>0</v>
      </c>
      <c r="S161" s="228">
        <f t="shared" si="39"/>
        <v>0</v>
      </c>
      <c r="T161" s="228">
        <f t="shared" si="39"/>
        <v>0</v>
      </c>
      <c r="U161" s="228">
        <f t="shared" si="39"/>
        <v>0</v>
      </c>
      <c r="V161" s="228">
        <f t="shared" si="39"/>
        <v>0</v>
      </c>
      <c r="W161" s="223"/>
      <c r="X161" s="228"/>
      <c r="Y161" s="228"/>
      <c r="Z161" s="228"/>
      <c r="AA161" s="238"/>
    </row>
    <row r="162" s="211" customFormat="1" ht="129" customHeight="1" spans="1:27">
      <c r="A162" s="218">
        <v>140</v>
      </c>
      <c r="B162" s="218" t="s">
        <v>626</v>
      </c>
      <c r="C162" s="218" t="s">
        <v>627</v>
      </c>
      <c r="D162" s="218" t="s">
        <v>628</v>
      </c>
      <c r="E162" s="218" t="s">
        <v>629</v>
      </c>
      <c r="F162" s="218" t="s">
        <v>39</v>
      </c>
      <c r="G162" s="218" t="s">
        <v>169</v>
      </c>
      <c r="H162" s="220" t="s">
        <v>630</v>
      </c>
      <c r="I162" s="218" t="s">
        <v>488</v>
      </c>
      <c r="J162" s="218">
        <v>12000</v>
      </c>
      <c r="K162" s="225">
        <f t="shared" ref="K162:K166" si="40">SUM(L162,T162:V162)</f>
        <v>3600</v>
      </c>
      <c r="L162" s="225">
        <f t="shared" ref="L162:L166" si="41">SUM(M162:S162)</f>
        <v>3600</v>
      </c>
      <c r="M162" s="225">
        <f>J162*0.3</f>
        <v>3600</v>
      </c>
      <c r="N162" s="225"/>
      <c r="O162" s="225"/>
      <c r="P162" s="225"/>
      <c r="Q162" s="218"/>
      <c r="R162" s="218"/>
      <c r="S162" s="218"/>
      <c r="T162" s="218"/>
      <c r="U162" s="218"/>
      <c r="V162" s="218"/>
      <c r="W162" s="218">
        <v>12000</v>
      </c>
      <c r="X162" s="218" t="s">
        <v>631</v>
      </c>
      <c r="Y162" s="218" t="s">
        <v>632</v>
      </c>
      <c r="Z162" s="218"/>
      <c r="AA162" s="120" t="s">
        <v>59</v>
      </c>
    </row>
    <row r="163" s="209" customFormat="1" ht="43" customHeight="1" spans="1:27">
      <c r="A163" s="223" t="s">
        <v>633</v>
      </c>
      <c r="B163" s="248" t="s">
        <v>634</v>
      </c>
      <c r="C163" s="249"/>
      <c r="D163" s="222"/>
      <c r="E163" s="223"/>
      <c r="F163" s="223"/>
      <c r="G163" s="223"/>
      <c r="H163" s="223">
        <v>1</v>
      </c>
      <c r="I163" s="227"/>
      <c r="J163" s="227">
        <f>K163/K7</f>
        <v>0.0162798030316899</v>
      </c>
      <c r="K163" s="228">
        <f t="shared" ref="K163:V163" si="42">SUM(K164)</f>
        <v>2156.2</v>
      </c>
      <c r="L163" s="228">
        <f t="shared" si="42"/>
        <v>2156.2</v>
      </c>
      <c r="M163" s="228">
        <f t="shared" si="42"/>
        <v>2156.2</v>
      </c>
      <c r="N163" s="228">
        <f t="shared" si="42"/>
        <v>0</v>
      </c>
      <c r="O163" s="228">
        <f t="shared" si="42"/>
        <v>0</v>
      </c>
      <c r="P163" s="228">
        <f t="shared" si="42"/>
        <v>0</v>
      </c>
      <c r="Q163" s="228">
        <f t="shared" si="42"/>
        <v>0</v>
      </c>
      <c r="R163" s="228">
        <f t="shared" si="42"/>
        <v>0</v>
      </c>
      <c r="S163" s="228">
        <f t="shared" si="42"/>
        <v>0</v>
      </c>
      <c r="T163" s="228">
        <f t="shared" si="42"/>
        <v>0</v>
      </c>
      <c r="U163" s="228">
        <f t="shared" si="42"/>
        <v>0</v>
      </c>
      <c r="V163" s="228">
        <f t="shared" si="42"/>
        <v>0</v>
      </c>
      <c r="W163" s="223"/>
      <c r="X163" s="228"/>
      <c r="Y163" s="228"/>
      <c r="Z163" s="228"/>
      <c r="AA163" s="238"/>
    </row>
    <row r="164" s="208" customFormat="1" ht="85" customHeight="1" spans="1:27">
      <c r="A164" s="218">
        <v>141</v>
      </c>
      <c r="B164" s="218" t="s">
        <v>635</v>
      </c>
      <c r="C164" s="218" t="s">
        <v>636</v>
      </c>
      <c r="D164" s="218" t="s">
        <v>634</v>
      </c>
      <c r="E164" s="218" t="s">
        <v>637</v>
      </c>
      <c r="F164" s="218" t="s">
        <v>39</v>
      </c>
      <c r="G164" s="218" t="s">
        <v>169</v>
      </c>
      <c r="H164" s="220" t="s">
        <v>638</v>
      </c>
      <c r="I164" s="218" t="s">
        <v>639</v>
      </c>
      <c r="J164" s="218">
        <v>2156.2</v>
      </c>
      <c r="K164" s="225">
        <f t="shared" si="40"/>
        <v>2156.2</v>
      </c>
      <c r="L164" s="225">
        <f t="shared" si="41"/>
        <v>2156.2</v>
      </c>
      <c r="M164" s="225">
        <v>2156.2</v>
      </c>
      <c r="N164" s="225"/>
      <c r="O164" s="225"/>
      <c r="P164" s="225"/>
      <c r="Q164" s="218"/>
      <c r="R164" s="218"/>
      <c r="S164" s="218"/>
      <c r="T164" s="218"/>
      <c r="U164" s="218"/>
      <c r="V164" s="218"/>
      <c r="W164" s="218">
        <v>12367</v>
      </c>
      <c r="X164" s="218" t="s">
        <v>640</v>
      </c>
      <c r="Y164" s="218" t="s">
        <v>641</v>
      </c>
      <c r="Z164" s="218"/>
      <c r="AA164" s="120" t="s">
        <v>71</v>
      </c>
    </row>
    <row r="165" s="209" customFormat="1" ht="43" customHeight="1" spans="1:27">
      <c r="A165" s="223" t="s">
        <v>642</v>
      </c>
      <c r="B165" s="248" t="s">
        <v>643</v>
      </c>
      <c r="C165" s="249"/>
      <c r="D165" s="222"/>
      <c r="E165" s="223"/>
      <c r="F165" s="223"/>
      <c r="G165" s="223"/>
      <c r="H165" s="223">
        <v>1</v>
      </c>
      <c r="I165" s="227"/>
      <c r="J165" s="227">
        <f>K165/K7</f>
        <v>0.00377511432884008</v>
      </c>
      <c r="K165" s="228">
        <f t="shared" ref="K165:V165" si="43">SUM(K166)</f>
        <v>500</v>
      </c>
      <c r="L165" s="228">
        <f t="shared" si="43"/>
        <v>500</v>
      </c>
      <c r="M165" s="228">
        <f t="shared" si="43"/>
        <v>500</v>
      </c>
      <c r="N165" s="228">
        <f t="shared" si="43"/>
        <v>0</v>
      </c>
      <c r="O165" s="228">
        <f t="shared" si="43"/>
        <v>0</v>
      </c>
      <c r="P165" s="228">
        <f t="shared" si="43"/>
        <v>0</v>
      </c>
      <c r="Q165" s="228">
        <f t="shared" si="43"/>
        <v>0</v>
      </c>
      <c r="R165" s="228">
        <f t="shared" si="43"/>
        <v>0</v>
      </c>
      <c r="S165" s="228">
        <f t="shared" si="43"/>
        <v>0</v>
      </c>
      <c r="T165" s="228">
        <f t="shared" si="43"/>
        <v>0</v>
      </c>
      <c r="U165" s="228">
        <f t="shared" si="43"/>
        <v>0</v>
      </c>
      <c r="V165" s="228">
        <f t="shared" si="43"/>
        <v>0</v>
      </c>
      <c r="W165" s="223"/>
      <c r="X165" s="228"/>
      <c r="Y165" s="228"/>
      <c r="Z165" s="228"/>
      <c r="AA165" s="238"/>
    </row>
    <row r="166" s="208" customFormat="1" ht="124" customHeight="1" spans="1:27">
      <c r="A166" s="218">
        <v>142</v>
      </c>
      <c r="B166" s="218" t="s">
        <v>644</v>
      </c>
      <c r="C166" s="218" t="s">
        <v>645</v>
      </c>
      <c r="D166" s="218" t="s">
        <v>643</v>
      </c>
      <c r="E166" s="218" t="s">
        <v>643</v>
      </c>
      <c r="F166" s="218" t="s">
        <v>39</v>
      </c>
      <c r="G166" s="218" t="s">
        <v>169</v>
      </c>
      <c r="H166" s="220" t="s">
        <v>646</v>
      </c>
      <c r="I166" s="218" t="s">
        <v>639</v>
      </c>
      <c r="J166" s="218">
        <v>500</v>
      </c>
      <c r="K166" s="225">
        <f t="shared" si="40"/>
        <v>500</v>
      </c>
      <c r="L166" s="225">
        <f t="shared" si="41"/>
        <v>500</v>
      </c>
      <c r="M166" s="225">
        <v>500</v>
      </c>
      <c r="N166" s="225"/>
      <c r="O166" s="225"/>
      <c r="P166" s="225"/>
      <c r="Q166" s="218"/>
      <c r="R166" s="218"/>
      <c r="S166" s="218"/>
      <c r="T166" s="218"/>
      <c r="U166" s="218"/>
      <c r="V166" s="218"/>
      <c r="W166" s="218"/>
      <c r="X166" s="218" t="s">
        <v>172</v>
      </c>
      <c r="Y166" s="218" t="s">
        <v>173</v>
      </c>
      <c r="Z166" s="218"/>
      <c r="AA166" s="120" t="s">
        <v>46</v>
      </c>
    </row>
    <row r="167" s="209" customFormat="1" ht="43" customHeight="1" spans="1:27">
      <c r="A167" s="223" t="s">
        <v>647</v>
      </c>
      <c r="B167" s="248" t="s">
        <v>648</v>
      </c>
      <c r="C167" s="249"/>
      <c r="D167" s="222"/>
      <c r="E167" s="223"/>
      <c r="F167" s="223"/>
      <c r="G167" s="223"/>
      <c r="H167" s="223">
        <v>2</v>
      </c>
      <c r="I167" s="227"/>
      <c r="J167" s="227">
        <f>K167/K7</f>
        <v>0.00149494527422067</v>
      </c>
      <c r="K167" s="228">
        <f t="shared" ref="K167:M167" si="44">SUM(K168:K169)</f>
        <v>198</v>
      </c>
      <c r="L167" s="228">
        <f t="shared" si="44"/>
        <v>198</v>
      </c>
      <c r="M167" s="228">
        <f t="shared" si="44"/>
        <v>150</v>
      </c>
      <c r="N167" s="228">
        <f t="shared" ref="N167:V167" si="45">SUM(N168)</f>
        <v>0</v>
      </c>
      <c r="O167" s="228">
        <f t="shared" si="45"/>
        <v>0</v>
      </c>
      <c r="P167" s="228">
        <f t="shared" si="45"/>
        <v>48</v>
      </c>
      <c r="Q167" s="228">
        <f t="shared" si="45"/>
        <v>0</v>
      </c>
      <c r="R167" s="228">
        <f t="shared" si="45"/>
        <v>0</v>
      </c>
      <c r="S167" s="228">
        <f t="shared" si="45"/>
        <v>0</v>
      </c>
      <c r="T167" s="228">
        <f t="shared" si="45"/>
        <v>0</v>
      </c>
      <c r="U167" s="228">
        <f t="shared" si="45"/>
        <v>0</v>
      </c>
      <c r="V167" s="228">
        <f t="shared" si="45"/>
        <v>0</v>
      </c>
      <c r="W167" s="223"/>
      <c r="X167" s="228"/>
      <c r="Y167" s="228"/>
      <c r="Z167" s="228"/>
      <c r="AA167" s="238"/>
    </row>
    <row r="168" s="208" customFormat="1" ht="89" customHeight="1" spans="1:27">
      <c r="A168" s="218">
        <v>143</v>
      </c>
      <c r="B168" s="218" t="s">
        <v>649</v>
      </c>
      <c r="C168" s="218" t="s">
        <v>650</v>
      </c>
      <c r="D168" s="218" t="s">
        <v>651</v>
      </c>
      <c r="E168" s="218" t="s">
        <v>652</v>
      </c>
      <c r="F168" s="218" t="s">
        <v>39</v>
      </c>
      <c r="G168" s="218" t="s">
        <v>169</v>
      </c>
      <c r="H168" s="220" t="s">
        <v>653</v>
      </c>
      <c r="I168" s="218" t="s">
        <v>171</v>
      </c>
      <c r="J168" s="218">
        <v>10185</v>
      </c>
      <c r="K168" s="225">
        <f>SUM(L168,T168:V168)</f>
        <v>48</v>
      </c>
      <c r="L168" s="225">
        <f>SUM(M168:S168)</f>
        <v>48</v>
      </c>
      <c r="M168" s="225"/>
      <c r="N168" s="225"/>
      <c r="O168" s="225"/>
      <c r="P168" s="225">
        <v>48</v>
      </c>
      <c r="Q168" s="218"/>
      <c r="R168" s="218"/>
      <c r="S168" s="218"/>
      <c r="T168" s="218"/>
      <c r="U168" s="218"/>
      <c r="V168" s="218"/>
      <c r="W168" s="218">
        <v>10023</v>
      </c>
      <c r="X168" s="218" t="s">
        <v>411</v>
      </c>
      <c r="Y168" s="218" t="s">
        <v>412</v>
      </c>
      <c r="Z168" s="218"/>
      <c r="AA168" s="120" t="s">
        <v>59</v>
      </c>
    </row>
    <row r="169" s="208" customFormat="1" ht="89" customHeight="1" spans="1:27">
      <c r="A169" s="218">
        <v>144</v>
      </c>
      <c r="B169" s="218" t="s">
        <v>654</v>
      </c>
      <c r="C169" s="218" t="s">
        <v>655</v>
      </c>
      <c r="D169" s="218" t="s">
        <v>479</v>
      </c>
      <c r="E169" s="218" t="s">
        <v>656</v>
      </c>
      <c r="F169" s="218" t="s">
        <v>39</v>
      </c>
      <c r="G169" s="218" t="s">
        <v>169</v>
      </c>
      <c r="H169" s="220" t="s">
        <v>657</v>
      </c>
      <c r="I169" s="218" t="s">
        <v>488</v>
      </c>
      <c r="J169" s="218">
        <v>500</v>
      </c>
      <c r="K169" s="225">
        <f>SUM(L169,T169:V169)</f>
        <v>150</v>
      </c>
      <c r="L169" s="225">
        <f>SUM(M169:S169)</f>
        <v>150</v>
      </c>
      <c r="M169" s="225">
        <v>150</v>
      </c>
      <c r="N169" s="225"/>
      <c r="O169" s="225"/>
      <c r="P169" s="225"/>
      <c r="Q169" s="218"/>
      <c r="R169" s="218"/>
      <c r="S169" s="218"/>
      <c r="T169" s="218"/>
      <c r="U169" s="218"/>
      <c r="V169" s="218"/>
      <c r="W169" s="218">
        <v>2000</v>
      </c>
      <c r="X169" s="218" t="s">
        <v>172</v>
      </c>
      <c r="Y169" s="218" t="s">
        <v>173</v>
      </c>
      <c r="Z169" s="218"/>
      <c r="AA169" s="120" t="s">
        <v>71</v>
      </c>
    </row>
  </sheetData>
  <autoFilter xmlns:etc="http://www.wps.cn/officeDocument/2017/etCustomData" ref="A7:AA169" etc:filterBottomFollowUsedRange="0">
    <extLst/>
  </autoFilter>
  <mergeCells count="48">
    <mergeCell ref="A1:Z1"/>
    <mergeCell ref="A2:D2"/>
    <mergeCell ref="L3:V3"/>
    <mergeCell ref="L4:S4"/>
    <mergeCell ref="M5:N5"/>
    <mergeCell ref="A7:F7"/>
    <mergeCell ref="B8:C8"/>
    <mergeCell ref="A9:C9"/>
    <mergeCell ref="A37:C37"/>
    <mergeCell ref="A66:C66"/>
    <mergeCell ref="A73:C73"/>
    <mergeCell ref="A79:C79"/>
    <mergeCell ref="A85:C85"/>
    <mergeCell ref="B120:C120"/>
    <mergeCell ref="B128:C128"/>
    <mergeCell ref="A129:C129"/>
    <mergeCell ref="A132:C132"/>
    <mergeCell ref="A141:C141"/>
    <mergeCell ref="A144:C144"/>
    <mergeCell ref="B161:C161"/>
    <mergeCell ref="B163:C163"/>
    <mergeCell ref="B165:C165"/>
    <mergeCell ref="B167:C167"/>
    <mergeCell ref="A3:A6"/>
    <mergeCell ref="B3:B6"/>
    <mergeCell ref="C3:C6"/>
    <mergeCell ref="D3:D6"/>
    <mergeCell ref="E3:E6"/>
    <mergeCell ref="F3:F6"/>
    <mergeCell ref="G3:G6"/>
    <mergeCell ref="H3:H6"/>
    <mergeCell ref="I3:I6"/>
    <mergeCell ref="J3:J6"/>
    <mergeCell ref="K3:K6"/>
    <mergeCell ref="L5:L6"/>
    <mergeCell ref="O5:O6"/>
    <mergeCell ref="P5:P6"/>
    <mergeCell ref="Q5:Q6"/>
    <mergeCell ref="R5:R6"/>
    <mergeCell ref="S5:S6"/>
    <mergeCell ref="T4:T6"/>
    <mergeCell ref="U4:U6"/>
    <mergeCell ref="V4:V6"/>
    <mergeCell ref="W3:W6"/>
    <mergeCell ref="X3:X6"/>
    <mergeCell ref="Y3:Y6"/>
    <mergeCell ref="Z3:Z6"/>
    <mergeCell ref="AA3:AA6"/>
  </mergeCells>
  <dataValidations count="4">
    <dataValidation type="list" allowBlank="1" showErrorMessage="1" sqref="E37 E165 E4:E8 E169: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F120 F9:F35 F38:F75 F77:F84 F87:F89 F92:F96 F101:F102 F128:F143 F145:F164 F166:F168">
      <formula1>"新建,改建,扩建"</formula1>
    </dataValidation>
    <dataValidation type="list" allowBlank="1" showInputMessage="1" showErrorMessage="1" sqref="D9:D36 D38:D87 D90:D92 D94:D100 D102:D133 D135:D143 D145:D164 D166:D168">
      <formula1>下拉列表!$A$1:$G$1</formula1>
    </dataValidation>
    <dataValidation type="list" allowBlank="1" showInputMessage="1" showErrorMessage="1" sqref="E9:E36 E38:E143 E145:E164 E166:E168">
      <formula1>INDIRECT(D9)</formula1>
    </dataValidation>
  </dataValidations>
  <pageMargins left="0.393055555555556" right="0.393055555555556" top="0.590277777777778" bottom="0.590277777777778" header="0.298611111111111" footer="0.298611111111111"/>
  <pageSetup paperSize="8" scale="61"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C142"/>
  <sheetViews>
    <sheetView showZeros="0" zoomScale="40" zoomScaleNormal="40" workbookViewId="0">
      <pane ySplit="6" topLeftCell="A7" activePane="bottomLeft" state="frozen"/>
      <selection/>
      <selection pane="bottomLeft" activeCell="H11" sqref="H11"/>
    </sheetView>
  </sheetViews>
  <sheetFormatPr defaultColWidth="9" defaultRowHeight="18.75"/>
  <cols>
    <col min="1" max="1" width="9.25" style="29" customWidth="1"/>
    <col min="2" max="2" width="13.25" style="30" customWidth="1"/>
    <col min="3" max="3" width="50.3833333333333" style="30" customWidth="1"/>
    <col min="4" max="4" width="12.375" style="30" customWidth="1"/>
    <col min="5" max="5" width="20.575" style="30" customWidth="1"/>
    <col min="6" max="6" width="11.5416666666667" style="30" customWidth="1"/>
    <col min="7" max="7" width="53.625" style="30" customWidth="1"/>
    <col min="8" max="8" width="145.575" style="31" customWidth="1"/>
    <col min="9" max="9" width="17.125" style="31" customWidth="1"/>
    <col min="10" max="10" width="24.875" style="31" customWidth="1"/>
    <col min="11" max="13" width="26.25" style="32" customWidth="1"/>
    <col min="14" max="16" width="23.5" style="32" customWidth="1"/>
    <col min="17" max="17" width="15.125" style="30" customWidth="1"/>
    <col min="18" max="18" width="17.875" style="30" customWidth="1"/>
    <col min="19" max="19" width="15.125" style="30" customWidth="1"/>
    <col min="20" max="20" width="23.5" style="30" customWidth="1"/>
    <col min="21" max="21" width="20.75" style="30" customWidth="1"/>
    <col min="22" max="22" width="23.875" style="30" customWidth="1"/>
    <col min="23" max="23" width="15.625" style="30" customWidth="1"/>
    <col min="24" max="24" width="17.6916666666667" style="30" customWidth="1"/>
    <col min="25" max="25" width="20.1916666666667" style="33" customWidth="1"/>
    <col min="26" max="26" width="10.875" style="34" customWidth="1"/>
    <col min="27" max="27" width="22.625" style="33" customWidth="1"/>
    <col min="28" max="28" width="9" style="35" hidden="1" customWidth="1"/>
    <col min="29" max="29" width="18.3833333333333" style="35" hidden="1" customWidth="1"/>
    <col min="30" max="16384" width="9" style="36"/>
  </cols>
  <sheetData>
    <row r="1" s="22" customFormat="1" ht="84" customHeight="1" spans="1:29">
      <c r="A1" s="37" t="s">
        <v>658</v>
      </c>
      <c r="B1" s="37"/>
      <c r="C1" s="37"/>
      <c r="D1" s="38"/>
      <c r="E1" s="38"/>
      <c r="F1" s="38"/>
      <c r="G1" s="37"/>
      <c r="H1" s="37"/>
      <c r="I1" s="37"/>
      <c r="J1" s="37"/>
      <c r="K1" s="49"/>
      <c r="L1" s="50"/>
      <c r="M1" s="50"/>
      <c r="N1" s="50"/>
      <c r="O1" s="50"/>
      <c r="P1" s="50"/>
      <c r="Q1" s="38"/>
      <c r="R1" s="38"/>
      <c r="S1" s="38"/>
      <c r="T1" s="38"/>
      <c r="U1" s="38"/>
      <c r="V1" s="38"/>
      <c r="W1" s="38"/>
      <c r="X1" s="38"/>
      <c r="Y1" s="37"/>
      <c r="Z1" s="37"/>
      <c r="AA1" s="37"/>
      <c r="AB1" s="61"/>
      <c r="AC1" s="61"/>
    </row>
    <row r="2" s="23" customFormat="1" ht="50" customHeight="1" spans="1:29">
      <c r="A2" s="39" t="s">
        <v>1</v>
      </c>
      <c r="B2" s="39"/>
      <c r="C2" s="39"/>
      <c r="D2" s="39"/>
      <c r="E2" s="40"/>
      <c r="F2" s="39"/>
      <c r="G2" s="39"/>
      <c r="H2" s="41"/>
      <c r="I2" s="39"/>
      <c r="J2" s="39"/>
      <c r="K2" s="51"/>
      <c r="L2" s="51"/>
      <c r="M2" s="51"/>
      <c r="N2" s="51"/>
      <c r="O2" s="51"/>
      <c r="P2" s="51"/>
      <c r="Q2" s="39"/>
      <c r="R2" s="39"/>
      <c r="S2" s="39"/>
      <c r="T2" s="39"/>
      <c r="U2" s="39"/>
      <c r="V2" s="39"/>
      <c r="W2" s="39"/>
      <c r="X2" s="39"/>
      <c r="Y2" s="39"/>
      <c r="Z2" s="39"/>
      <c r="AA2" s="39"/>
      <c r="AB2" s="62"/>
      <c r="AC2" s="62"/>
    </row>
    <row r="3" s="24" customFormat="1" ht="42" customHeight="1" spans="1:29">
      <c r="A3" s="10" t="s">
        <v>2</v>
      </c>
      <c r="B3" s="10" t="s">
        <v>3</v>
      </c>
      <c r="C3" s="10" t="s">
        <v>4</v>
      </c>
      <c r="D3" s="10" t="s">
        <v>5</v>
      </c>
      <c r="E3" s="10" t="s">
        <v>6</v>
      </c>
      <c r="F3" s="10" t="s">
        <v>7</v>
      </c>
      <c r="G3" s="10" t="s">
        <v>8</v>
      </c>
      <c r="H3" s="10" t="s">
        <v>9</v>
      </c>
      <c r="I3" s="10" t="s">
        <v>10</v>
      </c>
      <c r="J3" s="10" t="s">
        <v>11</v>
      </c>
      <c r="K3" s="16" t="s">
        <v>12</v>
      </c>
      <c r="L3" s="16" t="s">
        <v>13</v>
      </c>
      <c r="M3" s="16"/>
      <c r="N3" s="16"/>
      <c r="O3" s="16"/>
      <c r="P3" s="16"/>
      <c r="Q3" s="10"/>
      <c r="R3" s="10"/>
      <c r="S3" s="10"/>
      <c r="T3" s="10"/>
      <c r="U3" s="10"/>
      <c r="V3" s="10"/>
      <c r="W3" s="10" t="s">
        <v>10</v>
      </c>
      <c r="X3" s="10" t="s">
        <v>16</v>
      </c>
      <c r="Y3" s="10" t="s">
        <v>659</v>
      </c>
      <c r="Z3" s="10" t="s">
        <v>16</v>
      </c>
      <c r="AA3" s="10" t="s">
        <v>17</v>
      </c>
      <c r="AB3" s="63"/>
      <c r="AC3" s="63"/>
    </row>
    <row r="4" s="24" customFormat="1" ht="42" customHeight="1" spans="1:29">
      <c r="A4" s="10"/>
      <c r="B4" s="10"/>
      <c r="C4" s="10"/>
      <c r="D4" s="10"/>
      <c r="E4" s="10"/>
      <c r="F4" s="10"/>
      <c r="G4" s="10"/>
      <c r="H4" s="10"/>
      <c r="I4" s="10"/>
      <c r="J4" s="10"/>
      <c r="K4" s="16"/>
      <c r="L4" s="16" t="s">
        <v>19</v>
      </c>
      <c r="M4" s="16"/>
      <c r="N4" s="16"/>
      <c r="O4" s="16"/>
      <c r="P4" s="16"/>
      <c r="Q4" s="10"/>
      <c r="R4" s="10"/>
      <c r="S4" s="10"/>
      <c r="T4" s="10" t="s">
        <v>20</v>
      </c>
      <c r="U4" s="10" t="s">
        <v>21</v>
      </c>
      <c r="V4" s="10" t="s">
        <v>22</v>
      </c>
      <c r="W4" s="10"/>
      <c r="X4" s="10"/>
      <c r="Y4" s="10"/>
      <c r="Z4" s="10"/>
      <c r="AA4" s="10"/>
      <c r="AB4" s="63"/>
      <c r="AC4" s="63"/>
    </row>
    <row r="5" s="24" customFormat="1" ht="42" customHeight="1" spans="1:29">
      <c r="A5" s="10"/>
      <c r="B5" s="10"/>
      <c r="C5" s="10"/>
      <c r="D5" s="10"/>
      <c r="E5" s="10"/>
      <c r="F5" s="10"/>
      <c r="G5" s="10"/>
      <c r="H5" s="10"/>
      <c r="I5" s="10"/>
      <c r="J5" s="10"/>
      <c r="K5" s="16"/>
      <c r="L5" s="52" t="s">
        <v>23</v>
      </c>
      <c r="M5" s="53" t="s">
        <v>24</v>
      </c>
      <c r="N5" s="54"/>
      <c r="O5" s="52" t="s">
        <v>25</v>
      </c>
      <c r="P5" s="52" t="s">
        <v>26</v>
      </c>
      <c r="Q5" s="17" t="s">
        <v>27</v>
      </c>
      <c r="R5" s="17" t="s">
        <v>28</v>
      </c>
      <c r="S5" s="17" t="s">
        <v>29</v>
      </c>
      <c r="T5" s="10"/>
      <c r="U5" s="10"/>
      <c r="V5" s="10"/>
      <c r="W5" s="10"/>
      <c r="X5" s="10"/>
      <c r="Y5" s="10"/>
      <c r="Z5" s="10"/>
      <c r="AA5" s="10"/>
      <c r="AB5" s="63"/>
      <c r="AC5" s="63"/>
    </row>
    <row r="6" s="24" customFormat="1" ht="42" customHeight="1" spans="1:29">
      <c r="A6" s="10"/>
      <c r="B6" s="10"/>
      <c r="C6" s="10"/>
      <c r="D6" s="10"/>
      <c r="E6" s="10"/>
      <c r="F6" s="10"/>
      <c r="G6" s="10"/>
      <c r="H6" s="10"/>
      <c r="I6" s="10"/>
      <c r="J6" s="10"/>
      <c r="K6" s="16"/>
      <c r="L6" s="55"/>
      <c r="M6" s="16" t="s">
        <v>30</v>
      </c>
      <c r="N6" s="16" t="s">
        <v>31</v>
      </c>
      <c r="O6" s="55"/>
      <c r="P6" s="55"/>
      <c r="Q6" s="60"/>
      <c r="R6" s="60"/>
      <c r="S6" s="60"/>
      <c r="T6" s="10"/>
      <c r="U6" s="10"/>
      <c r="V6" s="10"/>
      <c r="W6" s="10"/>
      <c r="X6" s="10"/>
      <c r="Y6" s="10"/>
      <c r="Z6" s="10"/>
      <c r="AA6" s="10"/>
      <c r="AB6" s="63"/>
      <c r="AC6" s="63"/>
    </row>
    <row r="7" s="25" customFormat="1" ht="43" customHeight="1" spans="1:29">
      <c r="A7" s="42" t="s">
        <v>32</v>
      </c>
      <c r="B7" s="42"/>
      <c r="C7" s="42"/>
      <c r="D7" s="42"/>
      <c r="E7" s="42"/>
      <c r="F7" s="42"/>
      <c r="G7" s="42"/>
      <c r="H7" s="42">
        <f>SUM(H8,H98,H106,H139,H141)</f>
        <v>122</v>
      </c>
      <c r="I7" s="42"/>
      <c r="J7" s="42"/>
      <c r="K7" s="56">
        <f>SUM(K8,K98,K106,K139,K141)</f>
        <v>84516.264655</v>
      </c>
      <c r="L7" s="56">
        <f t="shared" ref="L7:V7" si="0">SUM(L8,L98,L106,L139,L141)</f>
        <v>82290.184655</v>
      </c>
      <c r="M7" s="56">
        <f t="shared" si="0"/>
        <v>48378.46125</v>
      </c>
      <c r="N7" s="56">
        <f t="shared" si="0"/>
        <v>24852.423405</v>
      </c>
      <c r="O7" s="56">
        <f t="shared" si="0"/>
        <v>5481</v>
      </c>
      <c r="P7" s="56">
        <f t="shared" si="0"/>
        <v>3493.3</v>
      </c>
      <c r="Q7" s="56">
        <f t="shared" si="0"/>
        <v>0</v>
      </c>
      <c r="R7" s="56">
        <f t="shared" si="0"/>
        <v>85</v>
      </c>
      <c r="S7" s="56">
        <f t="shared" si="0"/>
        <v>0</v>
      </c>
      <c r="T7" s="56">
        <f t="shared" si="0"/>
        <v>2000</v>
      </c>
      <c r="U7" s="56">
        <f t="shared" si="0"/>
        <v>226.08</v>
      </c>
      <c r="V7" s="56">
        <f t="shared" si="0"/>
        <v>0</v>
      </c>
      <c r="W7" s="56"/>
      <c r="X7" s="56"/>
      <c r="Y7" s="64"/>
      <c r="Z7" s="64"/>
      <c r="AA7" s="64"/>
      <c r="AB7" s="65"/>
      <c r="AC7" s="65"/>
    </row>
    <row r="8" s="131" customFormat="1" ht="43" customHeight="1" spans="1:27">
      <c r="A8" s="42" t="s">
        <v>33</v>
      </c>
      <c r="B8" s="193" t="s">
        <v>34</v>
      </c>
      <c r="C8" s="194"/>
      <c r="D8" s="195"/>
      <c r="E8" s="42"/>
      <c r="F8" s="42"/>
      <c r="G8" s="42"/>
      <c r="H8" s="42">
        <f>SUBTOTAL(9,H31,H57,H60,H63,H9,H69)</f>
        <v>86</v>
      </c>
      <c r="I8" s="199"/>
      <c r="J8" s="199">
        <f>K8/K7</f>
        <v>0.739298582468807</v>
      </c>
      <c r="K8" s="56">
        <f t="shared" ref="K8:V8" si="1">SUM(K31,K57,K60,K63,K9,K69)</f>
        <v>62482.754655</v>
      </c>
      <c r="L8" s="56">
        <f t="shared" si="1"/>
        <v>62320.874655</v>
      </c>
      <c r="M8" s="56">
        <f t="shared" si="1"/>
        <v>44748.46125</v>
      </c>
      <c r="N8" s="56">
        <f t="shared" si="1"/>
        <v>14904.113405</v>
      </c>
      <c r="O8" s="56">
        <f t="shared" si="1"/>
        <v>0</v>
      </c>
      <c r="P8" s="56">
        <f t="shared" si="1"/>
        <v>2583.3</v>
      </c>
      <c r="Q8" s="56">
        <f t="shared" si="1"/>
        <v>0</v>
      </c>
      <c r="R8" s="56">
        <f t="shared" si="1"/>
        <v>85</v>
      </c>
      <c r="S8" s="56">
        <f t="shared" si="1"/>
        <v>0</v>
      </c>
      <c r="T8" s="56">
        <f t="shared" si="1"/>
        <v>0</v>
      </c>
      <c r="U8" s="56">
        <f t="shared" si="1"/>
        <v>161.88</v>
      </c>
      <c r="V8" s="56">
        <f t="shared" si="1"/>
        <v>0</v>
      </c>
      <c r="W8" s="42"/>
      <c r="X8" s="42"/>
      <c r="Y8" s="56">
        <f t="shared" ref="Y8:AA8" si="2">SUM(Y31,Y57,Y60,Y63,Y9,Y69)</f>
        <v>0</v>
      </c>
      <c r="Z8" s="56">
        <f t="shared" si="2"/>
        <v>0</v>
      </c>
      <c r="AA8" s="200">
        <f t="shared" si="2"/>
        <v>0</v>
      </c>
    </row>
    <row r="9" s="131" customFormat="1" ht="43" customHeight="1" spans="1:27">
      <c r="A9" s="196" t="s">
        <v>35</v>
      </c>
      <c r="B9" s="197"/>
      <c r="C9" s="198"/>
      <c r="D9" s="195"/>
      <c r="E9" s="42"/>
      <c r="F9" s="42"/>
      <c r="G9" s="42"/>
      <c r="H9" s="42">
        <v>21</v>
      </c>
      <c r="I9" s="199"/>
      <c r="J9" s="199">
        <f>K9/K7</f>
        <v>0.277000702179222</v>
      </c>
      <c r="K9" s="56">
        <f t="shared" ref="K9:V9" si="3">SUM(K10:K30)</f>
        <v>23411.064655</v>
      </c>
      <c r="L9" s="56">
        <f t="shared" si="3"/>
        <v>23411.064655</v>
      </c>
      <c r="M9" s="56">
        <f t="shared" si="3"/>
        <v>15894.45125</v>
      </c>
      <c r="N9" s="56">
        <f t="shared" si="3"/>
        <v>7516.613405</v>
      </c>
      <c r="O9" s="56">
        <f t="shared" si="3"/>
        <v>0</v>
      </c>
      <c r="P9" s="56">
        <f t="shared" si="3"/>
        <v>0</v>
      </c>
      <c r="Q9" s="56">
        <f t="shared" si="3"/>
        <v>0</v>
      </c>
      <c r="R9" s="56">
        <f t="shared" si="3"/>
        <v>0</v>
      </c>
      <c r="S9" s="56">
        <f t="shared" si="3"/>
        <v>0</v>
      </c>
      <c r="T9" s="56">
        <f t="shared" si="3"/>
        <v>0</v>
      </c>
      <c r="U9" s="56">
        <f t="shared" si="3"/>
        <v>0</v>
      </c>
      <c r="V9" s="56">
        <f t="shared" si="3"/>
        <v>0</v>
      </c>
      <c r="W9" s="42"/>
      <c r="X9" s="42"/>
      <c r="Y9" s="200"/>
      <c r="Z9" s="200"/>
      <c r="AA9" s="200"/>
    </row>
    <row r="10" s="28" customFormat="1" ht="191" customHeight="1" spans="1:29">
      <c r="A10" s="46">
        <v>1</v>
      </c>
      <c r="B10" s="46" t="s">
        <v>55</v>
      </c>
      <c r="C10" s="46" t="s">
        <v>56</v>
      </c>
      <c r="D10" s="46" t="s">
        <v>34</v>
      </c>
      <c r="E10" s="46" t="s">
        <v>38</v>
      </c>
      <c r="F10" s="46" t="s">
        <v>39</v>
      </c>
      <c r="G10" s="46" t="s">
        <v>660</v>
      </c>
      <c r="H10" s="47" t="s">
        <v>661</v>
      </c>
      <c r="I10" s="46" t="s">
        <v>42</v>
      </c>
      <c r="J10" s="46">
        <v>14228.07</v>
      </c>
      <c r="K10" s="59">
        <f t="shared" ref="K10:K15" si="4">SUM(L10,T10,U10,V10)</f>
        <v>135.166665</v>
      </c>
      <c r="L10" s="59">
        <f t="shared" ref="L10:L15" si="5">SUM(M10:S10)</f>
        <v>135.166665</v>
      </c>
      <c r="M10" s="59"/>
      <c r="N10" s="59">
        <f>J10*95/10000</f>
        <v>135.166665</v>
      </c>
      <c r="O10" s="59"/>
      <c r="P10" s="59"/>
      <c r="Q10" s="46"/>
      <c r="R10" s="46"/>
      <c r="S10" s="46"/>
      <c r="T10" s="46"/>
      <c r="U10" s="46"/>
      <c r="V10" s="46"/>
      <c r="W10" s="46" t="s">
        <v>662</v>
      </c>
      <c r="X10" s="46" t="s">
        <v>663</v>
      </c>
      <c r="Y10" s="46" t="s">
        <v>43</v>
      </c>
      <c r="Z10" s="46" t="s">
        <v>44</v>
      </c>
      <c r="AA10" s="46" t="s">
        <v>45</v>
      </c>
      <c r="AB10" s="28">
        <v>1757</v>
      </c>
      <c r="AC10" s="177">
        <f t="shared" ref="AC10:AC15" si="6">K10/AB10</f>
        <v>0.0769303727945361</v>
      </c>
    </row>
    <row r="11" s="28" customFormat="1" ht="408" customHeight="1" spans="1:29">
      <c r="A11" s="46">
        <v>2</v>
      </c>
      <c r="B11" s="46" t="s">
        <v>60</v>
      </c>
      <c r="C11" s="46" t="s">
        <v>61</v>
      </c>
      <c r="D11" s="46" t="s">
        <v>34</v>
      </c>
      <c r="E11" s="46" t="s">
        <v>38</v>
      </c>
      <c r="F11" s="46" t="s">
        <v>39</v>
      </c>
      <c r="G11" s="46" t="s">
        <v>664</v>
      </c>
      <c r="H11" s="47" t="s">
        <v>665</v>
      </c>
      <c r="I11" s="46" t="s">
        <v>42</v>
      </c>
      <c r="J11" s="46">
        <v>176883.97</v>
      </c>
      <c r="K11" s="59">
        <f t="shared" si="4"/>
        <v>4422.09925</v>
      </c>
      <c r="L11" s="59">
        <f t="shared" si="5"/>
        <v>4422.09925</v>
      </c>
      <c r="M11" s="59">
        <f>J11*0.025</f>
        <v>4422.09925</v>
      </c>
      <c r="N11" s="59"/>
      <c r="O11" s="59"/>
      <c r="P11" s="59"/>
      <c r="Q11" s="46"/>
      <c r="R11" s="46"/>
      <c r="S11" s="46"/>
      <c r="T11" s="46"/>
      <c r="U11" s="46"/>
      <c r="V11" s="46"/>
      <c r="W11" s="46" t="s">
        <v>662</v>
      </c>
      <c r="X11" s="46" t="s">
        <v>663</v>
      </c>
      <c r="Y11" s="46" t="s">
        <v>43</v>
      </c>
      <c r="Z11" s="46" t="s">
        <v>44</v>
      </c>
      <c r="AA11" s="46" t="s">
        <v>45</v>
      </c>
      <c r="AB11" s="28">
        <v>18647</v>
      </c>
      <c r="AC11" s="177">
        <f t="shared" si="6"/>
        <v>0.237148026492197</v>
      </c>
    </row>
    <row r="12" s="28" customFormat="1" ht="377" customHeight="1" spans="1:29">
      <c r="A12" s="46">
        <v>3</v>
      </c>
      <c r="B12" s="46" t="s">
        <v>162</v>
      </c>
      <c r="C12" s="46" t="s">
        <v>163</v>
      </c>
      <c r="D12" s="46" t="s">
        <v>34</v>
      </c>
      <c r="E12" s="46" t="s">
        <v>108</v>
      </c>
      <c r="F12" s="46" t="s">
        <v>39</v>
      </c>
      <c r="G12" s="46" t="s">
        <v>666</v>
      </c>
      <c r="H12" s="47" t="s">
        <v>667</v>
      </c>
      <c r="I12" s="46" t="s">
        <v>42</v>
      </c>
      <c r="J12" s="46">
        <v>173555.11</v>
      </c>
      <c r="K12" s="59">
        <f t="shared" si="4"/>
        <v>694.22044</v>
      </c>
      <c r="L12" s="59">
        <f t="shared" si="5"/>
        <v>694.22044</v>
      </c>
      <c r="M12" s="59"/>
      <c r="N12" s="59">
        <f>J12*0.004</f>
        <v>694.22044</v>
      </c>
      <c r="O12" s="59"/>
      <c r="P12" s="59"/>
      <c r="Q12" s="46"/>
      <c r="R12" s="46"/>
      <c r="S12" s="46"/>
      <c r="T12" s="46"/>
      <c r="U12" s="46"/>
      <c r="V12" s="46"/>
      <c r="W12" s="46" t="s">
        <v>662</v>
      </c>
      <c r="X12" s="46" t="s">
        <v>663</v>
      </c>
      <c r="Y12" s="46" t="s">
        <v>43</v>
      </c>
      <c r="Z12" s="46" t="s">
        <v>44</v>
      </c>
      <c r="AA12" s="46" t="s">
        <v>45</v>
      </c>
      <c r="AB12" s="28">
        <v>16785</v>
      </c>
      <c r="AC12" s="177">
        <f t="shared" si="6"/>
        <v>0.0413595734286565</v>
      </c>
    </row>
    <row r="13" s="28" customFormat="1" ht="336" customHeight="1" spans="1:29">
      <c r="A13" s="46">
        <v>4</v>
      </c>
      <c r="B13" s="46" t="s">
        <v>76</v>
      </c>
      <c r="C13" s="46" t="s">
        <v>77</v>
      </c>
      <c r="D13" s="46" t="s">
        <v>34</v>
      </c>
      <c r="E13" s="46" t="s">
        <v>38</v>
      </c>
      <c r="F13" s="46" t="s">
        <v>39</v>
      </c>
      <c r="G13" s="46" t="s">
        <v>668</v>
      </c>
      <c r="H13" s="47" t="s">
        <v>669</v>
      </c>
      <c r="I13" s="46" t="s">
        <v>42</v>
      </c>
      <c r="J13" s="46">
        <v>21199.1</v>
      </c>
      <c r="K13" s="59">
        <f t="shared" si="4"/>
        <v>63.5973</v>
      </c>
      <c r="L13" s="59">
        <f t="shared" si="5"/>
        <v>63.5973</v>
      </c>
      <c r="M13" s="59"/>
      <c r="N13" s="59">
        <f>J13*0.003</f>
        <v>63.5973</v>
      </c>
      <c r="O13" s="59"/>
      <c r="P13" s="59"/>
      <c r="Q13" s="46"/>
      <c r="R13" s="46"/>
      <c r="S13" s="46"/>
      <c r="T13" s="46"/>
      <c r="U13" s="46"/>
      <c r="V13" s="46"/>
      <c r="W13" s="46" t="s">
        <v>662</v>
      </c>
      <c r="X13" s="46" t="s">
        <v>663</v>
      </c>
      <c r="Y13" s="46" t="s">
        <v>68</v>
      </c>
      <c r="Z13" s="46" t="s">
        <v>69</v>
      </c>
      <c r="AA13" s="46" t="s">
        <v>70</v>
      </c>
      <c r="AB13" s="28">
        <v>4282</v>
      </c>
      <c r="AC13" s="177">
        <f t="shared" si="6"/>
        <v>0.0148522419430173</v>
      </c>
    </row>
    <row r="14" s="27" customFormat="1" ht="236" customHeight="1" spans="1:29">
      <c r="A14" s="46">
        <v>5</v>
      </c>
      <c r="B14" s="46" t="s">
        <v>80</v>
      </c>
      <c r="C14" s="46" t="s">
        <v>81</v>
      </c>
      <c r="D14" s="46" t="s">
        <v>34</v>
      </c>
      <c r="E14" s="46" t="s">
        <v>82</v>
      </c>
      <c r="F14" s="46" t="s">
        <v>39</v>
      </c>
      <c r="G14" s="46" t="s">
        <v>670</v>
      </c>
      <c r="H14" s="47" t="s">
        <v>671</v>
      </c>
      <c r="I14" s="46" t="s">
        <v>42</v>
      </c>
      <c r="J14" s="46">
        <v>4025.54</v>
      </c>
      <c r="K14" s="59">
        <f t="shared" si="4"/>
        <v>40.2554</v>
      </c>
      <c r="L14" s="59">
        <f t="shared" si="5"/>
        <v>40.2554</v>
      </c>
      <c r="M14" s="59"/>
      <c r="N14" s="59">
        <f>J14*0.01</f>
        <v>40.2554</v>
      </c>
      <c r="O14" s="59"/>
      <c r="P14" s="59"/>
      <c r="Q14" s="46"/>
      <c r="R14" s="46"/>
      <c r="S14" s="46"/>
      <c r="T14" s="46"/>
      <c r="U14" s="46"/>
      <c r="V14" s="46"/>
      <c r="W14" s="46" t="s">
        <v>662</v>
      </c>
      <c r="X14" s="46" t="s">
        <v>663</v>
      </c>
      <c r="Y14" s="46" t="s">
        <v>85</v>
      </c>
      <c r="Z14" s="46" t="s">
        <v>86</v>
      </c>
      <c r="AA14" s="46" t="s">
        <v>70</v>
      </c>
      <c r="AB14" s="28">
        <v>403</v>
      </c>
      <c r="AC14" s="177">
        <f t="shared" si="6"/>
        <v>0.0998893300248139</v>
      </c>
    </row>
    <row r="15" s="28" customFormat="1" ht="246.75" spans="1:29">
      <c r="A15" s="46">
        <v>6</v>
      </c>
      <c r="B15" s="46" t="s">
        <v>87</v>
      </c>
      <c r="C15" s="46" t="s">
        <v>88</v>
      </c>
      <c r="D15" s="46" t="s">
        <v>34</v>
      </c>
      <c r="E15" s="46" t="s">
        <v>38</v>
      </c>
      <c r="F15" s="46" t="s">
        <v>39</v>
      </c>
      <c r="G15" s="46" t="s">
        <v>672</v>
      </c>
      <c r="H15" s="47" t="s">
        <v>673</v>
      </c>
      <c r="I15" s="46" t="s">
        <v>42</v>
      </c>
      <c r="J15" s="46">
        <v>1891.98</v>
      </c>
      <c r="K15" s="59">
        <f t="shared" si="4"/>
        <v>85.1391</v>
      </c>
      <c r="L15" s="59">
        <f t="shared" si="5"/>
        <v>85.1391</v>
      </c>
      <c r="M15" s="59"/>
      <c r="N15" s="59">
        <f>J15*0.045</f>
        <v>85.1391</v>
      </c>
      <c r="O15" s="59"/>
      <c r="P15" s="59"/>
      <c r="Q15" s="46"/>
      <c r="R15" s="46"/>
      <c r="S15" s="46"/>
      <c r="T15" s="46"/>
      <c r="U15" s="46"/>
      <c r="V15" s="46"/>
      <c r="W15" s="46" t="s">
        <v>662</v>
      </c>
      <c r="X15" s="46" t="s">
        <v>663</v>
      </c>
      <c r="Y15" s="46" t="s">
        <v>91</v>
      </c>
      <c r="Z15" s="46" t="s">
        <v>92</v>
      </c>
      <c r="AA15" s="46" t="s">
        <v>93</v>
      </c>
      <c r="AB15" s="28">
        <v>2772</v>
      </c>
      <c r="AC15" s="177">
        <f t="shared" si="6"/>
        <v>0.030713961038961</v>
      </c>
    </row>
    <row r="16" s="28" customFormat="1" ht="211.5" spans="1:29">
      <c r="A16" s="46">
        <v>7</v>
      </c>
      <c r="B16" s="46" t="s">
        <v>98</v>
      </c>
      <c r="C16" s="46" t="s">
        <v>99</v>
      </c>
      <c r="D16" s="46" t="s">
        <v>34</v>
      </c>
      <c r="E16" s="46" t="s">
        <v>38</v>
      </c>
      <c r="F16" s="46" t="s">
        <v>39</v>
      </c>
      <c r="G16" s="46" t="s">
        <v>674</v>
      </c>
      <c r="H16" s="47" t="s">
        <v>675</v>
      </c>
      <c r="I16" s="46" t="s">
        <v>42</v>
      </c>
      <c r="J16" s="46">
        <v>714.85</v>
      </c>
      <c r="K16" s="59">
        <f t="shared" ref="K16:K30" si="7">SUM(L16,T16,U16,V16)</f>
        <v>21.4455</v>
      </c>
      <c r="L16" s="59">
        <f t="shared" ref="L16:L30" si="8">SUM(M16:S16)</f>
        <v>21.4455</v>
      </c>
      <c r="M16" s="59"/>
      <c r="N16" s="59">
        <f>J16*0.03</f>
        <v>21.4455</v>
      </c>
      <c r="O16" s="59"/>
      <c r="P16" s="59"/>
      <c r="Q16" s="46"/>
      <c r="R16" s="46"/>
      <c r="S16" s="46"/>
      <c r="T16" s="46"/>
      <c r="U16" s="46"/>
      <c r="V16" s="46"/>
      <c r="W16" s="46" t="s">
        <v>662</v>
      </c>
      <c r="X16" s="46" t="s">
        <v>663</v>
      </c>
      <c r="Y16" s="46" t="s">
        <v>91</v>
      </c>
      <c r="Z16" s="46" t="s">
        <v>92</v>
      </c>
      <c r="AA16" s="124" t="s">
        <v>93</v>
      </c>
      <c r="AB16" s="28">
        <v>1137</v>
      </c>
      <c r="AC16" s="177">
        <f t="shared" ref="AC16:AC30" si="9">K16/AB16</f>
        <v>0.0188614775725594</v>
      </c>
    </row>
    <row r="17" s="28" customFormat="1" ht="364" customHeight="1" spans="1:29">
      <c r="A17" s="46">
        <v>8</v>
      </c>
      <c r="B17" s="46" t="s">
        <v>102</v>
      </c>
      <c r="C17" s="46" t="s">
        <v>103</v>
      </c>
      <c r="D17" s="46" t="s">
        <v>34</v>
      </c>
      <c r="E17" s="46" t="s">
        <v>38</v>
      </c>
      <c r="F17" s="46" t="s">
        <v>39</v>
      </c>
      <c r="G17" s="46" t="s">
        <v>676</v>
      </c>
      <c r="H17" s="47" t="s">
        <v>677</v>
      </c>
      <c r="I17" s="46" t="s">
        <v>42</v>
      </c>
      <c r="J17" s="46">
        <v>5856.12</v>
      </c>
      <c r="K17" s="59">
        <f t="shared" si="7"/>
        <v>585.612</v>
      </c>
      <c r="L17" s="59">
        <f t="shared" si="8"/>
        <v>585.612</v>
      </c>
      <c r="M17" s="59">
        <f>J17*0.1</f>
        <v>585.612</v>
      </c>
      <c r="N17" s="59"/>
      <c r="O17" s="59"/>
      <c r="P17" s="59"/>
      <c r="Q17" s="46"/>
      <c r="R17" s="46"/>
      <c r="S17" s="46"/>
      <c r="T17" s="46"/>
      <c r="U17" s="46"/>
      <c r="V17" s="46"/>
      <c r="W17" s="46" t="s">
        <v>662</v>
      </c>
      <c r="X17" s="46" t="s">
        <v>663</v>
      </c>
      <c r="Y17" s="46" t="s">
        <v>91</v>
      </c>
      <c r="Z17" s="46" t="s">
        <v>92</v>
      </c>
      <c r="AA17" s="124" t="s">
        <v>93</v>
      </c>
      <c r="AB17" s="28">
        <v>13744</v>
      </c>
      <c r="AC17" s="177">
        <f t="shared" si="9"/>
        <v>0.0426085564610012</v>
      </c>
    </row>
    <row r="18" s="28" customFormat="1" ht="392" customHeight="1" spans="1:29">
      <c r="A18" s="46">
        <v>9</v>
      </c>
      <c r="B18" s="46" t="s">
        <v>106</v>
      </c>
      <c r="C18" s="46" t="s">
        <v>107</v>
      </c>
      <c r="D18" s="46" t="s">
        <v>34</v>
      </c>
      <c r="E18" s="46" t="s">
        <v>108</v>
      </c>
      <c r="F18" s="46" t="s">
        <v>39</v>
      </c>
      <c r="G18" s="46" t="s">
        <v>678</v>
      </c>
      <c r="H18" s="47" t="s">
        <v>679</v>
      </c>
      <c r="I18" s="46" t="s">
        <v>111</v>
      </c>
      <c r="J18" s="46">
        <v>9895</v>
      </c>
      <c r="K18" s="59">
        <f t="shared" si="7"/>
        <v>3958</v>
      </c>
      <c r="L18" s="59">
        <f t="shared" si="8"/>
        <v>3958</v>
      </c>
      <c r="M18" s="59"/>
      <c r="N18" s="59">
        <f>J18*0.4</f>
        <v>3958</v>
      </c>
      <c r="O18" s="59"/>
      <c r="P18" s="59"/>
      <c r="Q18" s="46"/>
      <c r="R18" s="46"/>
      <c r="S18" s="46"/>
      <c r="T18" s="46"/>
      <c r="U18" s="46"/>
      <c r="V18" s="46"/>
      <c r="W18" s="46" t="s">
        <v>662</v>
      </c>
      <c r="X18" s="46" t="s">
        <v>663</v>
      </c>
      <c r="Y18" s="46" t="s">
        <v>112</v>
      </c>
      <c r="Z18" s="125" t="s">
        <v>113</v>
      </c>
      <c r="AA18" s="124" t="s">
        <v>114</v>
      </c>
      <c r="AB18" s="28">
        <v>5250</v>
      </c>
      <c r="AC18" s="177">
        <f t="shared" si="9"/>
        <v>0.753904761904762</v>
      </c>
    </row>
    <row r="19" s="28" customFormat="1" ht="394" customHeight="1" spans="1:29">
      <c r="A19" s="46">
        <v>10</v>
      </c>
      <c r="B19" s="46" t="s">
        <v>115</v>
      </c>
      <c r="C19" s="46" t="s">
        <v>116</v>
      </c>
      <c r="D19" s="46" t="s">
        <v>34</v>
      </c>
      <c r="E19" s="46" t="s">
        <v>108</v>
      </c>
      <c r="F19" s="46" t="s">
        <v>39</v>
      </c>
      <c r="G19" s="46" t="s">
        <v>680</v>
      </c>
      <c r="H19" s="47" t="s">
        <v>681</v>
      </c>
      <c r="I19" s="46" t="s">
        <v>119</v>
      </c>
      <c r="J19" s="46">
        <v>40067</v>
      </c>
      <c r="K19" s="59">
        <f t="shared" si="7"/>
        <v>1602.68</v>
      </c>
      <c r="L19" s="59">
        <f t="shared" si="8"/>
        <v>1602.68</v>
      </c>
      <c r="M19" s="59"/>
      <c r="N19" s="59">
        <f>J19*0.04</f>
        <v>1602.68</v>
      </c>
      <c r="O19" s="59"/>
      <c r="P19" s="59"/>
      <c r="Q19" s="46"/>
      <c r="R19" s="46"/>
      <c r="S19" s="46"/>
      <c r="T19" s="46"/>
      <c r="U19" s="46"/>
      <c r="V19" s="46"/>
      <c r="W19" s="46" t="s">
        <v>662</v>
      </c>
      <c r="X19" s="46" t="s">
        <v>663</v>
      </c>
      <c r="Y19" s="46" t="s">
        <v>112</v>
      </c>
      <c r="Z19" s="125" t="s">
        <v>113</v>
      </c>
      <c r="AA19" s="124" t="s">
        <v>114</v>
      </c>
      <c r="AB19" s="28">
        <v>6345</v>
      </c>
      <c r="AC19" s="177">
        <f t="shared" si="9"/>
        <v>0.252589440504334</v>
      </c>
    </row>
    <row r="20" s="28" customFormat="1" ht="409" customHeight="1" spans="1:29">
      <c r="A20" s="46">
        <v>11</v>
      </c>
      <c r="B20" s="46" t="s">
        <v>120</v>
      </c>
      <c r="C20" s="46" t="s">
        <v>121</v>
      </c>
      <c r="D20" s="46" t="s">
        <v>34</v>
      </c>
      <c r="E20" s="46" t="s">
        <v>108</v>
      </c>
      <c r="F20" s="46" t="s">
        <v>39</v>
      </c>
      <c r="G20" s="46" t="s">
        <v>682</v>
      </c>
      <c r="H20" s="47" t="s">
        <v>683</v>
      </c>
      <c r="I20" s="46" t="s">
        <v>111</v>
      </c>
      <c r="J20" s="46">
        <v>20247</v>
      </c>
      <c r="K20" s="59">
        <f t="shared" si="7"/>
        <v>6074.1</v>
      </c>
      <c r="L20" s="59">
        <f t="shared" si="8"/>
        <v>6074.1</v>
      </c>
      <c r="M20" s="59">
        <f>J20*0.3</f>
        <v>6074.1</v>
      </c>
      <c r="N20" s="59"/>
      <c r="O20" s="59"/>
      <c r="P20" s="59"/>
      <c r="Q20" s="46"/>
      <c r="R20" s="46"/>
      <c r="S20" s="46"/>
      <c r="T20" s="46"/>
      <c r="U20" s="46"/>
      <c r="V20" s="46"/>
      <c r="W20" s="46" t="s">
        <v>662</v>
      </c>
      <c r="X20" s="46" t="s">
        <v>663</v>
      </c>
      <c r="Y20" s="46" t="s">
        <v>112</v>
      </c>
      <c r="Z20" s="125" t="s">
        <v>113</v>
      </c>
      <c r="AA20" s="124" t="s">
        <v>114</v>
      </c>
      <c r="AB20" s="28">
        <v>12014</v>
      </c>
      <c r="AC20" s="177">
        <f t="shared" si="9"/>
        <v>0.505585150657566</v>
      </c>
    </row>
    <row r="21" s="28" customFormat="1" ht="409" customHeight="1" spans="1:29">
      <c r="A21" s="46">
        <v>12</v>
      </c>
      <c r="B21" s="46" t="s">
        <v>124</v>
      </c>
      <c r="C21" s="46" t="s">
        <v>125</v>
      </c>
      <c r="D21" s="46" t="s">
        <v>34</v>
      </c>
      <c r="E21" s="46" t="s">
        <v>108</v>
      </c>
      <c r="F21" s="46" t="s">
        <v>39</v>
      </c>
      <c r="G21" s="46" t="s">
        <v>682</v>
      </c>
      <c r="H21" s="47" t="s">
        <v>684</v>
      </c>
      <c r="I21" s="46" t="s">
        <v>119</v>
      </c>
      <c r="J21" s="46">
        <v>127088</v>
      </c>
      <c r="K21" s="59">
        <f t="shared" si="7"/>
        <v>3812.64</v>
      </c>
      <c r="L21" s="59">
        <f t="shared" si="8"/>
        <v>3812.64</v>
      </c>
      <c r="M21" s="59">
        <f>J21*0.03</f>
        <v>3812.64</v>
      </c>
      <c r="N21" s="59"/>
      <c r="O21" s="59"/>
      <c r="P21" s="59"/>
      <c r="Q21" s="46"/>
      <c r="R21" s="46"/>
      <c r="S21" s="46"/>
      <c r="T21" s="46"/>
      <c r="U21" s="46"/>
      <c r="V21" s="46"/>
      <c r="W21" s="46" t="s">
        <v>662</v>
      </c>
      <c r="X21" s="46" t="s">
        <v>663</v>
      </c>
      <c r="Y21" s="46" t="s">
        <v>112</v>
      </c>
      <c r="Z21" s="125" t="s">
        <v>113</v>
      </c>
      <c r="AA21" s="124" t="s">
        <v>114</v>
      </c>
      <c r="AB21" s="28">
        <v>18404</v>
      </c>
      <c r="AC21" s="177">
        <f t="shared" si="9"/>
        <v>0.207163660073897</v>
      </c>
    </row>
    <row r="22" s="28" customFormat="1" ht="331" customHeight="1" spans="1:29">
      <c r="A22" s="46">
        <v>13</v>
      </c>
      <c r="B22" s="46" t="s">
        <v>127</v>
      </c>
      <c r="C22" s="46" t="s">
        <v>128</v>
      </c>
      <c r="D22" s="46" t="s">
        <v>34</v>
      </c>
      <c r="E22" s="46" t="s">
        <v>108</v>
      </c>
      <c r="F22" s="46" t="s">
        <v>39</v>
      </c>
      <c r="G22" s="46" t="s">
        <v>685</v>
      </c>
      <c r="H22" s="47" t="s">
        <v>686</v>
      </c>
      <c r="I22" s="46" t="s">
        <v>131</v>
      </c>
      <c r="J22" s="46">
        <v>242830</v>
      </c>
      <c r="K22" s="59">
        <f t="shared" si="7"/>
        <v>242.83</v>
      </c>
      <c r="L22" s="59">
        <f t="shared" si="8"/>
        <v>242.83</v>
      </c>
      <c r="M22" s="59"/>
      <c r="N22" s="59">
        <f t="shared" ref="N22:N25" si="10">J22*0.001</f>
        <v>242.83</v>
      </c>
      <c r="O22" s="59"/>
      <c r="P22" s="59"/>
      <c r="Q22" s="46"/>
      <c r="R22" s="46"/>
      <c r="S22" s="46"/>
      <c r="T22" s="46"/>
      <c r="U22" s="46"/>
      <c r="V22" s="46"/>
      <c r="W22" s="46" t="s">
        <v>662</v>
      </c>
      <c r="X22" s="46" t="s">
        <v>663</v>
      </c>
      <c r="Y22" s="46" t="s">
        <v>112</v>
      </c>
      <c r="Z22" s="125" t="s">
        <v>113</v>
      </c>
      <c r="AA22" s="124" t="s">
        <v>93</v>
      </c>
      <c r="AB22" s="28">
        <v>4231</v>
      </c>
      <c r="AC22" s="177">
        <f t="shared" si="9"/>
        <v>0.0573930512881116</v>
      </c>
    </row>
    <row r="23" s="28" customFormat="1" ht="246.75" spans="1:29">
      <c r="A23" s="46">
        <v>14</v>
      </c>
      <c r="B23" s="46" t="s">
        <v>132</v>
      </c>
      <c r="C23" s="46" t="s">
        <v>133</v>
      </c>
      <c r="D23" s="46" t="s">
        <v>34</v>
      </c>
      <c r="E23" s="46" t="s">
        <v>108</v>
      </c>
      <c r="F23" s="46" t="s">
        <v>39</v>
      </c>
      <c r="G23" s="46" t="s">
        <v>687</v>
      </c>
      <c r="H23" s="47" t="s">
        <v>688</v>
      </c>
      <c r="I23" s="46" t="s">
        <v>131</v>
      </c>
      <c r="J23" s="46">
        <v>53479</v>
      </c>
      <c r="K23" s="59">
        <f t="shared" si="7"/>
        <v>53.479</v>
      </c>
      <c r="L23" s="59">
        <f t="shared" si="8"/>
        <v>53.479</v>
      </c>
      <c r="M23" s="59"/>
      <c r="N23" s="59">
        <f t="shared" si="10"/>
        <v>53.479</v>
      </c>
      <c r="O23" s="59"/>
      <c r="P23" s="59"/>
      <c r="Q23" s="46"/>
      <c r="R23" s="46"/>
      <c r="S23" s="46"/>
      <c r="T23" s="46"/>
      <c r="U23" s="46"/>
      <c r="V23" s="46"/>
      <c r="W23" s="46" t="s">
        <v>662</v>
      </c>
      <c r="X23" s="46" t="s">
        <v>663</v>
      </c>
      <c r="Y23" s="46" t="s">
        <v>112</v>
      </c>
      <c r="Z23" s="125" t="s">
        <v>113</v>
      </c>
      <c r="AA23" s="124" t="s">
        <v>93</v>
      </c>
      <c r="AB23" s="28">
        <v>1007</v>
      </c>
      <c r="AC23" s="177">
        <f t="shared" si="9"/>
        <v>0.0531072492552135</v>
      </c>
    </row>
    <row r="24" s="28" customFormat="1" ht="282" spans="1:29">
      <c r="A24" s="46">
        <v>15</v>
      </c>
      <c r="B24" s="46" t="s">
        <v>136</v>
      </c>
      <c r="C24" s="46" t="s">
        <v>137</v>
      </c>
      <c r="D24" s="46" t="s">
        <v>34</v>
      </c>
      <c r="E24" s="46" t="s">
        <v>108</v>
      </c>
      <c r="F24" s="46" t="s">
        <v>39</v>
      </c>
      <c r="G24" s="46" t="s">
        <v>689</v>
      </c>
      <c r="H24" s="47" t="s">
        <v>690</v>
      </c>
      <c r="I24" s="46" t="s">
        <v>131</v>
      </c>
      <c r="J24" s="46">
        <v>47848</v>
      </c>
      <c r="K24" s="59">
        <f t="shared" si="7"/>
        <v>47.848</v>
      </c>
      <c r="L24" s="59">
        <f t="shared" si="8"/>
        <v>47.848</v>
      </c>
      <c r="M24" s="59"/>
      <c r="N24" s="59">
        <f t="shared" si="10"/>
        <v>47.848</v>
      </c>
      <c r="O24" s="59"/>
      <c r="P24" s="59"/>
      <c r="Q24" s="46"/>
      <c r="R24" s="46"/>
      <c r="S24" s="46"/>
      <c r="T24" s="46"/>
      <c r="U24" s="46"/>
      <c r="V24" s="46"/>
      <c r="W24" s="46" t="s">
        <v>662</v>
      </c>
      <c r="X24" s="46" t="s">
        <v>663</v>
      </c>
      <c r="Y24" s="46" t="s">
        <v>112</v>
      </c>
      <c r="Z24" s="125" t="s">
        <v>113</v>
      </c>
      <c r="AA24" s="124" t="s">
        <v>93</v>
      </c>
      <c r="AB24" s="28">
        <v>973</v>
      </c>
      <c r="AC24" s="177">
        <f t="shared" si="9"/>
        <v>0.0491757451181912</v>
      </c>
    </row>
    <row r="25" s="28" customFormat="1" ht="246.75" spans="1:29">
      <c r="A25" s="46">
        <v>16</v>
      </c>
      <c r="B25" s="46" t="s">
        <v>140</v>
      </c>
      <c r="C25" s="46" t="s">
        <v>141</v>
      </c>
      <c r="D25" s="46" t="s">
        <v>34</v>
      </c>
      <c r="E25" s="46" t="s">
        <v>108</v>
      </c>
      <c r="F25" s="46" t="s">
        <v>39</v>
      </c>
      <c r="G25" s="46" t="s">
        <v>691</v>
      </c>
      <c r="H25" s="47" t="s">
        <v>692</v>
      </c>
      <c r="I25" s="46" t="s">
        <v>131</v>
      </c>
      <c r="J25" s="46">
        <v>163792</v>
      </c>
      <c r="K25" s="59">
        <f t="shared" si="7"/>
        <v>163.792</v>
      </c>
      <c r="L25" s="59">
        <f t="shared" si="8"/>
        <v>163.792</v>
      </c>
      <c r="M25" s="59"/>
      <c r="N25" s="59">
        <f t="shared" si="10"/>
        <v>163.792</v>
      </c>
      <c r="O25" s="59"/>
      <c r="P25" s="59"/>
      <c r="Q25" s="46"/>
      <c r="R25" s="46"/>
      <c r="S25" s="46"/>
      <c r="T25" s="46"/>
      <c r="U25" s="46"/>
      <c r="V25" s="46"/>
      <c r="W25" s="46" t="s">
        <v>662</v>
      </c>
      <c r="X25" s="46" t="s">
        <v>663</v>
      </c>
      <c r="Y25" s="46" t="s">
        <v>112</v>
      </c>
      <c r="Z25" s="125" t="s">
        <v>113</v>
      </c>
      <c r="AA25" s="124" t="s">
        <v>93</v>
      </c>
      <c r="AB25" s="28">
        <v>1389</v>
      </c>
      <c r="AC25" s="177">
        <f t="shared" si="9"/>
        <v>0.117920806335493</v>
      </c>
    </row>
    <row r="26" s="28" customFormat="1" ht="238" customHeight="1" spans="1:29">
      <c r="A26" s="46">
        <v>17</v>
      </c>
      <c r="B26" s="46" t="s">
        <v>144</v>
      </c>
      <c r="C26" s="46" t="s">
        <v>145</v>
      </c>
      <c r="D26" s="46" t="s">
        <v>34</v>
      </c>
      <c r="E26" s="46" t="s">
        <v>108</v>
      </c>
      <c r="F26" s="46" t="s">
        <v>39</v>
      </c>
      <c r="G26" s="46" t="s">
        <v>693</v>
      </c>
      <c r="H26" s="47" t="s">
        <v>694</v>
      </c>
      <c r="I26" s="46" t="s">
        <v>148</v>
      </c>
      <c r="J26" s="46">
        <v>281</v>
      </c>
      <c r="K26" s="59">
        <f t="shared" si="7"/>
        <v>28.1</v>
      </c>
      <c r="L26" s="59">
        <f t="shared" si="8"/>
        <v>28.1</v>
      </c>
      <c r="M26" s="59"/>
      <c r="N26" s="59">
        <f t="shared" ref="N26:N28" si="11">J26*0.1</f>
        <v>28.1</v>
      </c>
      <c r="O26" s="59"/>
      <c r="P26" s="59"/>
      <c r="Q26" s="46"/>
      <c r="R26" s="46"/>
      <c r="S26" s="46"/>
      <c r="T26" s="46"/>
      <c r="U26" s="46"/>
      <c r="V26" s="46"/>
      <c r="W26" s="46" t="s">
        <v>662</v>
      </c>
      <c r="X26" s="46" t="s">
        <v>663</v>
      </c>
      <c r="Y26" s="46" t="s">
        <v>112</v>
      </c>
      <c r="Z26" s="125" t="s">
        <v>113</v>
      </c>
      <c r="AA26" s="124" t="s">
        <v>114</v>
      </c>
      <c r="AB26" s="28">
        <v>286</v>
      </c>
      <c r="AC26" s="177">
        <f t="shared" si="9"/>
        <v>0.0982517482517483</v>
      </c>
    </row>
    <row r="27" s="28" customFormat="1" ht="272" customHeight="1" spans="1:29">
      <c r="A27" s="46">
        <v>18</v>
      </c>
      <c r="B27" s="46" t="s">
        <v>149</v>
      </c>
      <c r="C27" s="46" t="s">
        <v>150</v>
      </c>
      <c r="D27" s="46" t="s">
        <v>34</v>
      </c>
      <c r="E27" s="46" t="s">
        <v>108</v>
      </c>
      <c r="F27" s="46" t="s">
        <v>39</v>
      </c>
      <c r="G27" s="46" t="s">
        <v>695</v>
      </c>
      <c r="H27" s="47" t="s">
        <v>696</v>
      </c>
      <c r="I27" s="46" t="s">
        <v>148</v>
      </c>
      <c r="J27" s="46">
        <v>317</v>
      </c>
      <c r="K27" s="59">
        <f t="shared" si="7"/>
        <v>31.7</v>
      </c>
      <c r="L27" s="59">
        <f t="shared" si="8"/>
        <v>31.7</v>
      </c>
      <c r="M27" s="59"/>
      <c r="N27" s="59">
        <f t="shared" si="11"/>
        <v>31.7</v>
      </c>
      <c r="O27" s="59"/>
      <c r="P27" s="59"/>
      <c r="Q27" s="46"/>
      <c r="R27" s="46"/>
      <c r="S27" s="46"/>
      <c r="T27" s="46"/>
      <c r="U27" s="46"/>
      <c r="V27" s="46"/>
      <c r="W27" s="46" t="s">
        <v>662</v>
      </c>
      <c r="X27" s="46" t="s">
        <v>663</v>
      </c>
      <c r="Y27" s="46" t="s">
        <v>112</v>
      </c>
      <c r="Z27" s="125" t="s">
        <v>113</v>
      </c>
      <c r="AA27" s="124" t="s">
        <v>114</v>
      </c>
      <c r="AB27" s="28">
        <v>143</v>
      </c>
      <c r="AC27" s="177">
        <f t="shared" si="9"/>
        <v>0.221678321678322</v>
      </c>
    </row>
    <row r="28" s="28" customFormat="1" ht="262" customHeight="1" spans="1:29">
      <c r="A28" s="46">
        <v>19</v>
      </c>
      <c r="B28" s="46" t="s">
        <v>153</v>
      </c>
      <c r="C28" s="46" t="s">
        <v>154</v>
      </c>
      <c r="D28" s="46" t="s">
        <v>34</v>
      </c>
      <c r="E28" s="46" t="s">
        <v>108</v>
      </c>
      <c r="F28" s="46" t="s">
        <v>39</v>
      </c>
      <c r="G28" s="46" t="s">
        <v>697</v>
      </c>
      <c r="H28" s="47" t="s">
        <v>698</v>
      </c>
      <c r="I28" s="46" t="s">
        <v>148</v>
      </c>
      <c r="J28" s="46">
        <v>2826</v>
      </c>
      <c r="K28" s="59">
        <f t="shared" si="7"/>
        <v>282.6</v>
      </c>
      <c r="L28" s="59">
        <f t="shared" si="8"/>
        <v>282.6</v>
      </c>
      <c r="M28" s="59"/>
      <c r="N28" s="59">
        <f t="shared" si="11"/>
        <v>282.6</v>
      </c>
      <c r="O28" s="59"/>
      <c r="P28" s="59"/>
      <c r="Q28" s="46"/>
      <c r="R28" s="46"/>
      <c r="S28" s="46"/>
      <c r="T28" s="46"/>
      <c r="U28" s="46"/>
      <c r="V28" s="46"/>
      <c r="W28" s="46" t="s">
        <v>662</v>
      </c>
      <c r="X28" s="46" t="s">
        <v>663</v>
      </c>
      <c r="Y28" s="46" t="s">
        <v>112</v>
      </c>
      <c r="Z28" s="125" t="s">
        <v>113</v>
      </c>
      <c r="AA28" s="124" t="s">
        <v>114</v>
      </c>
      <c r="AB28" s="28">
        <v>2359</v>
      </c>
      <c r="AC28" s="177">
        <f t="shared" si="9"/>
        <v>0.119796523950827</v>
      </c>
    </row>
    <row r="29" s="28" customFormat="1" ht="176.25" spans="1:29">
      <c r="A29" s="46">
        <v>20</v>
      </c>
      <c r="B29" s="46"/>
      <c r="C29" s="46" t="s">
        <v>699</v>
      </c>
      <c r="D29" s="46" t="s">
        <v>34</v>
      </c>
      <c r="E29" s="46" t="s">
        <v>362</v>
      </c>
      <c r="F29" s="46" t="s">
        <v>39</v>
      </c>
      <c r="G29" s="46" t="s">
        <v>700</v>
      </c>
      <c r="H29" s="47" t="s">
        <v>701</v>
      </c>
      <c r="I29" s="46" t="s">
        <v>702</v>
      </c>
      <c r="J29" s="46">
        <v>1644</v>
      </c>
      <c r="K29" s="59">
        <f t="shared" si="7"/>
        <v>65.76</v>
      </c>
      <c r="L29" s="59">
        <f t="shared" si="8"/>
        <v>65.76</v>
      </c>
      <c r="M29" s="59"/>
      <c r="N29" s="59">
        <f>J29*0.04</f>
        <v>65.76</v>
      </c>
      <c r="O29" s="59"/>
      <c r="P29" s="59"/>
      <c r="Q29" s="46"/>
      <c r="R29" s="46"/>
      <c r="S29" s="46"/>
      <c r="T29" s="46"/>
      <c r="U29" s="46"/>
      <c r="V29" s="46"/>
      <c r="W29" s="46" t="s">
        <v>662</v>
      </c>
      <c r="X29" s="46" t="s">
        <v>663</v>
      </c>
      <c r="Y29" s="46" t="s">
        <v>43</v>
      </c>
      <c r="Z29" s="125" t="s">
        <v>44</v>
      </c>
      <c r="AA29" s="124" t="s">
        <v>70</v>
      </c>
      <c r="AC29" s="177"/>
    </row>
    <row r="30" s="27" customFormat="1" ht="105.75" spans="1:29">
      <c r="A30" s="46">
        <v>21</v>
      </c>
      <c r="B30" s="46" t="s">
        <v>166</v>
      </c>
      <c r="C30" s="46" t="s">
        <v>167</v>
      </c>
      <c r="D30" s="46" t="s">
        <v>34</v>
      </c>
      <c r="E30" s="46" t="s">
        <v>168</v>
      </c>
      <c r="F30" s="87" t="s">
        <v>39</v>
      </c>
      <c r="G30" s="87" t="s">
        <v>703</v>
      </c>
      <c r="H30" s="149" t="s">
        <v>170</v>
      </c>
      <c r="I30" s="87" t="s">
        <v>171</v>
      </c>
      <c r="J30" s="87">
        <f>32673+10185</f>
        <v>42858</v>
      </c>
      <c r="K30" s="59">
        <f t="shared" si="7"/>
        <v>1000</v>
      </c>
      <c r="L30" s="59">
        <f t="shared" si="8"/>
        <v>1000</v>
      </c>
      <c r="M30" s="98">
        <v>1000</v>
      </c>
      <c r="N30" s="98"/>
      <c r="O30" s="98"/>
      <c r="P30" s="98"/>
      <c r="Q30" s="87"/>
      <c r="R30" s="87"/>
      <c r="S30" s="87"/>
      <c r="T30" s="87"/>
      <c r="U30" s="87"/>
      <c r="V30" s="87"/>
      <c r="W30" s="87" t="s">
        <v>172</v>
      </c>
      <c r="X30" s="111" t="s">
        <v>173</v>
      </c>
      <c r="Y30" s="87" t="s">
        <v>172</v>
      </c>
      <c r="Z30" s="111" t="s">
        <v>173</v>
      </c>
      <c r="AA30" s="46"/>
      <c r="AB30" s="28">
        <f>32673+10185</f>
        <v>42858</v>
      </c>
      <c r="AC30" s="177">
        <f>K30/AB30</f>
        <v>0.0233328666759998</v>
      </c>
    </row>
    <row r="31" s="26" customFormat="1" ht="35.25" spans="1:27">
      <c r="A31" s="43" t="s">
        <v>174</v>
      </c>
      <c r="B31" s="43"/>
      <c r="C31" s="43"/>
      <c r="D31" s="44"/>
      <c r="E31" s="45"/>
      <c r="F31" s="45"/>
      <c r="G31" s="45"/>
      <c r="H31" s="45">
        <v>27</v>
      </c>
      <c r="I31" s="57"/>
      <c r="J31" s="57"/>
      <c r="K31" s="58">
        <f>SUM(K32:K56)</f>
        <v>9648.5</v>
      </c>
      <c r="L31" s="58">
        <f t="shared" ref="L31:V31" si="12">SUM(L32:L56)</f>
        <v>9486.62</v>
      </c>
      <c r="M31" s="58">
        <f t="shared" si="12"/>
        <v>9486.62</v>
      </c>
      <c r="N31" s="58">
        <f t="shared" si="12"/>
        <v>0</v>
      </c>
      <c r="O31" s="58">
        <f t="shared" si="12"/>
        <v>0</v>
      </c>
      <c r="P31" s="58">
        <f t="shared" si="12"/>
        <v>0</v>
      </c>
      <c r="Q31" s="58">
        <f t="shared" si="12"/>
        <v>0</v>
      </c>
      <c r="R31" s="58">
        <f t="shared" si="12"/>
        <v>0</v>
      </c>
      <c r="S31" s="58">
        <f t="shared" si="12"/>
        <v>0</v>
      </c>
      <c r="T31" s="58">
        <f t="shared" si="12"/>
        <v>0</v>
      </c>
      <c r="U31" s="58">
        <f t="shared" si="12"/>
        <v>161.88</v>
      </c>
      <c r="V31" s="58">
        <f t="shared" si="12"/>
        <v>0</v>
      </c>
      <c r="W31" s="45"/>
      <c r="X31" s="45"/>
      <c r="Y31" s="66"/>
      <c r="Z31" s="66"/>
      <c r="AA31" s="66"/>
    </row>
    <row r="32" s="27" customFormat="1" ht="141" spans="1:29">
      <c r="A32" s="46">
        <v>22</v>
      </c>
      <c r="B32" s="46" t="s">
        <v>175</v>
      </c>
      <c r="C32" s="46" t="s">
        <v>176</v>
      </c>
      <c r="D32" s="46" t="s">
        <v>34</v>
      </c>
      <c r="E32" s="46" t="s">
        <v>38</v>
      </c>
      <c r="F32" s="46" t="s">
        <v>39</v>
      </c>
      <c r="G32" s="46" t="s">
        <v>704</v>
      </c>
      <c r="H32" s="47" t="s">
        <v>705</v>
      </c>
      <c r="I32" s="46" t="s">
        <v>42</v>
      </c>
      <c r="J32" s="46">
        <v>2200</v>
      </c>
      <c r="K32" s="59">
        <f t="shared" ref="K32:K59" si="13">SUM(L32,T32,U32,V32)</f>
        <v>396</v>
      </c>
      <c r="L32" s="59">
        <f t="shared" ref="L32:L59" si="14">SUM(M32:S32)</f>
        <v>396</v>
      </c>
      <c r="M32" s="59">
        <f t="shared" ref="M32:M47" si="15">J32*0.18</f>
        <v>396</v>
      </c>
      <c r="N32" s="59"/>
      <c r="O32" s="59"/>
      <c r="P32" s="59"/>
      <c r="Q32" s="46"/>
      <c r="R32" s="46"/>
      <c r="S32" s="46"/>
      <c r="T32" s="46"/>
      <c r="U32" s="46"/>
      <c r="V32" s="46"/>
      <c r="W32" s="46" t="s">
        <v>177</v>
      </c>
      <c r="X32" s="46" t="s">
        <v>706</v>
      </c>
      <c r="Y32" s="46" t="s">
        <v>68</v>
      </c>
      <c r="Z32" s="46" t="s">
        <v>69</v>
      </c>
      <c r="AA32" s="46"/>
      <c r="AB32" s="28"/>
      <c r="AC32" s="28"/>
    </row>
    <row r="33" s="27" customFormat="1" ht="141" spans="1:29">
      <c r="A33" s="46">
        <v>23</v>
      </c>
      <c r="B33" s="46" t="s">
        <v>179</v>
      </c>
      <c r="C33" s="46" t="s">
        <v>180</v>
      </c>
      <c r="D33" s="46" t="s">
        <v>34</v>
      </c>
      <c r="E33" s="46" t="s">
        <v>38</v>
      </c>
      <c r="F33" s="46" t="s">
        <v>39</v>
      </c>
      <c r="G33" s="46" t="s">
        <v>707</v>
      </c>
      <c r="H33" s="47" t="s">
        <v>708</v>
      </c>
      <c r="I33" s="46" t="s">
        <v>42</v>
      </c>
      <c r="J33" s="46">
        <v>2045</v>
      </c>
      <c r="K33" s="59">
        <f t="shared" si="13"/>
        <v>368</v>
      </c>
      <c r="L33" s="59">
        <f t="shared" si="14"/>
        <v>368</v>
      </c>
      <c r="M33" s="59">
        <v>368</v>
      </c>
      <c r="N33" s="59"/>
      <c r="O33" s="59"/>
      <c r="P33" s="59"/>
      <c r="Q33" s="46"/>
      <c r="R33" s="46"/>
      <c r="S33" s="46"/>
      <c r="T33" s="46"/>
      <c r="U33" s="46"/>
      <c r="V33" s="46"/>
      <c r="W33" s="46" t="s">
        <v>181</v>
      </c>
      <c r="X33" s="46" t="s">
        <v>709</v>
      </c>
      <c r="Y33" s="46" t="s">
        <v>68</v>
      </c>
      <c r="Z33" s="46" t="s">
        <v>69</v>
      </c>
      <c r="AA33" s="46"/>
      <c r="AB33" s="28"/>
      <c r="AC33" s="28"/>
    </row>
    <row r="34" s="27" customFormat="1" ht="141" spans="1:29">
      <c r="A34" s="46">
        <v>24</v>
      </c>
      <c r="B34" s="46" t="s">
        <v>183</v>
      </c>
      <c r="C34" s="46" t="s">
        <v>184</v>
      </c>
      <c r="D34" s="46" t="s">
        <v>34</v>
      </c>
      <c r="E34" s="46" t="s">
        <v>38</v>
      </c>
      <c r="F34" s="46" t="s">
        <v>39</v>
      </c>
      <c r="G34" s="46" t="s">
        <v>710</v>
      </c>
      <c r="H34" s="47" t="s">
        <v>711</v>
      </c>
      <c r="I34" s="46" t="s">
        <v>42</v>
      </c>
      <c r="J34" s="46">
        <v>1600</v>
      </c>
      <c r="K34" s="59">
        <f t="shared" si="13"/>
        <v>288</v>
      </c>
      <c r="L34" s="59">
        <f t="shared" si="14"/>
        <v>126.12</v>
      </c>
      <c r="M34" s="59">
        <f>J34*0.18-U34</f>
        <v>126.12</v>
      </c>
      <c r="N34" s="59"/>
      <c r="O34" s="59"/>
      <c r="P34" s="59"/>
      <c r="Q34" s="46"/>
      <c r="R34" s="46"/>
      <c r="S34" s="46"/>
      <c r="T34" s="46"/>
      <c r="U34" s="46">
        <f>94.88+67</f>
        <v>161.88</v>
      </c>
      <c r="V34" s="46"/>
      <c r="W34" s="46" t="s">
        <v>185</v>
      </c>
      <c r="X34" s="46" t="s">
        <v>712</v>
      </c>
      <c r="Y34" s="46" t="s">
        <v>68</v>
      </c>
      <c r="Z34" s="46" t="s">
        <v>69</v>
      </c>
      <c r="AA34" s="46"/>
      <c r="AB34" s="28"/>
      <c r="AC34" s="28"/>
    </row>
    <row r="35" s="27" customFormat="1" ht="141" spans="1:29">
      <c r="A35" s="46">
        <v>25</v>
      </c>
      <c r="B35" s="46" t="s">
        <v>187</v>
      </c>
      <c r="C35" s="46" t="s">
        <v>188</v>
      </c>
      <c r="D35" s="46" t="s">
        <v>34</v>
      </c>
      <c r="E35" s="46" t="s">
        <v>38</v>
      </c>
      <c r="F35" s="46" t="s">
        <v>39</v>
      </c>
      <c r="G35" s="46" t="s">
        <v>189</v>
      </c>
      <c r="H35" s="47" t="s">
        <v>713</v>
      </c>
      <c r="I35" s="46" t="s">
        <v>42</v>
      </c>
      <c r="J35" s="46">
        <v>2260</v>
      </c>
      <c r="K35" s="59">
        <f t="shared" si="13"/>
        <v>398</v>
      </c>
      <c r="L35" s="59">
        <f t="shared" si="14"/>
        <v>398</v>
      </c>
      <c r="M35" s="59">
        <v>398</v>
      </c>
      <c r="N35" s="59"/>
      <c r="O35" s="59"/>
      <c r="P35" s="59"/>
      <c r="Q35" s="46"/>
      <c r="R35" s="46"/>
      <c r="S35" s="46"/>
      <c r="T35" s="46"/>
      <c r="U35" s="46"/>
      <c r="V35" s="46"/>
      <c r="W35" s="46" t="s">
        <v>189</v>
      </c>
      <c r="X35" s="46" t="s">
        <v>714</v>
      </c>
      <c r="Y35" s="46" t="s">
        <v>68</v>
      </c>
      <c r="Z35" s="46" t="s">
        <v>69</v>
      </c>
      <c r="AA35" s="46"/>
      <c r="AB35" s="28"/>
      <c r="AC35" s="28"/>
    </row>
    <row r="36" s="27" customFormat="1" ht="141" spans="1:29">
      <c r="A36" s="46">
        <v>26</v>
      </c>
      <c r="B36" s="46" t="s">
        <v>191</v>
      </c>
      <c r="C36" s="46" t="s">
        <v>192</v>
      </c>
      <c r="D36" s="46" t="s">
        <v>34</v>
      </c>
      <c r="E36" s="46" t="s">
        <v>38</v>
      </c>
      <c r="F36" s="46" t="s">
        <v>39</v>
      </c>
      <c r="G36" s="46" t="s">
        <v>715</v>
      </c>
      <c r="H36" s="47" t="s">
        <v>716</v>
      </c>
      <c r="I36" s="46" t="s">
        <v>42</v>
      </c>
      <c r="J36" s="46">
        <v>1788</v>
      </c>
      <c r="K36" s="59">
        <f t="shared" si="13"/>
        <v>320</v>
      </c>
      <c r="L36" s="59">
        <f t="shared" si="14"/>
        <v>320</v>
      </c>
      <c r="M36" s="59">
        <v>320</v>
      </c>
      <c r="N36" s="59"/>
      <c r="O36" s="59"/>
      <c r="P36" s="59"/>
      <c r="Q36" s="46"/>
      <c r="R36" s="46"/>
      <c r="S36" s="46"/>
      <c r="T36" s="46"/>
      <c r="U36" s="46"/>
      <c r="V36" s="46"/>
      <c r="W36" s="46" t="s">
        <v>193</v>
      </c>
      <c r="X36" s="46" t="s">
        <v>717</v>
      </c>
      <c r="Y36" s="46" t="s">
        <v>68</v>
      </c>
      <c r="Z36" s="46" t="s">
        <v>69</v>
      </c>
      <c r="AA36" s="46"/>
      <c r="AB36" s="28"/>
      <c r="AC36" s="28"/>
    </row>
    <row r="37" s="27" customFormat="1" ht="141" spans="1:29">
      <c r="A37" s="46">
        <v>27</v>
      </c>
      <c r="B37" s="46" t="s">
        <v>195</v>
      </c>
      <c r="C37" s="46" t="s">
        <v>196</v>
      </c>
      <c r="D37" s="46" t="s">
        <v>34</v>
      </c>
      <c r="E37" s="46" t="s">
        <v>38</v>
      </c>
      <c r="F37" s="46" t="s">
        <v>39</v>
      </c>
      <c r="G37" s="46" t="s">
        <v>197</v>
      </c>
      <c r="H37" s="47" t="s">
        <v>198</v>
      </c>
      <c r="I37" s="46" t="s">
        <v>42</v>
      </c>
      <c r="J37" s="46">
        <v>1500</v>
      </c>
      <c r="K37" s="59">
        <f t="shared" si="13"/>
        <v>270</v>
      </c>
      <c r="L37" s="59">
        <f t="shared" si="14"/>
        <v>270</v>
      </c>
      <c r="M37" s="59">
        <f t="shared" si="15"/>
        <v>270</v>
      </c>
      <c r="N37" s="59"/>
      <c r="O37" s="59"/>
      <c r="P37" s="59"/>
      <c r="Q37" s="46"/>
      <c r="R37" s="46"/>
      <c r="S37" s="46"/>
      <c r="T37" s="46"/>
      <c r="U37" s="46"/>
      <c r="V37" s="46"/>
      <c r="W37" s="46" t="s">
        <v>197</v>
      </c>
      <c r="X37" s="46" t="s">
        <v>718</v>
      </c>
      <c r="Y37" s="46" t="s">
        <v>68</v>
      </c>
      <c r="Z37" s="46" t="s">
        <v>69</v>
      </c>
      <c r="AA37" s="46"/>
      <c r="AB37" s="28"/>
      <c r="AC37" s="28"/>
    </row>
    <row r="38" s="27" customFormat="1" ht="141" spans="1:29">
      <c r="A38" s="46">
        <v>28</v>
      </c>
      <c r="B38" s="46" t="s">
        <v>199</v>
      </c>
      <c r="C38" s="46" t="s">
        <v>200</v>
      </c>
      <c r="D38" s="46" t="s">
        <v>34</v>
      </c>
      <c r="E38" s="46" t="s">
        <v>38</v>
      </c>
      <c r="F38" s="46" t="s">
        <v>39</v>
      </c>
      <c r="G38" s="46" t="s">
        <v>201</v>
      </c>
      <c r="H38" s="47" t="s">
        <v>705</v>
      </c>
      <c r="I38" s="46" t="s">
        <v>42</v>
      </c>
      <c r="J38" s="46">
        <v>2200</v>
      </c>
      <c r="K38" s="59">
        <f t="shared" si="13"/>
        <v>396</v>
      </c>
      <c r="L38" s="59">
        <f t="shared" si="14"/>
        <v>396</v>
      </c>
      <c r="M38" s="59">
        <f t="shared" si="15"/>
        <v>396</v>
      </c>
      <c r="N38" s="59"/>
      <c r="O38" s="59"/>
      <c r="P38" s="59"/>
      <c r="Q38" s="46"/>
      <c r="R38" s="46"/>
      <c r="S38" s="46"/>
      <c r="T38" s="46"/>
      <c r="U38" s="46"/>
      <c r="V38" s="46"/>
      <c r="W38" s="46" t="s">
        <v>201</v>
      </c>
      <c r="X38" s="46" t="s">
        <v>719</v>
      </c>
      <c r="Y38" s="46" t="s">
        <v>68</v>
      </c>
      <c r="Z38" s="46" t="s">
        <v>69</v>
      </c>
      <c r="AA38" s="46"/>
      <c r="AB38" s="28"/>
      <c r="AC38" s="28"/>
    </row>
    <row r="39" s="27" customFormat="1" ht="141" spans="1:29">
      <c r="A39" s="46">
        <v>29</v>
      </c>
      <c r="B39" s="46" t="s">
        <v>203</v>
      </c>
      <c r="C39" s="46" t="s">
        <v>204</v>
      </c>
      <c r="D39" s="46" t="s">
        <v>34</v>
      </c>
      <c r="E39" s="46" t="s">
        <v>38</v>
      </c>
      <c r="F39" s="46" t="s">
        <v>39</v>
      </c>
      <c r="G39" s="46" t="s">
        <v>205</v>
      </c>
      <c r="H39" s="47" t="s">
        <v>705</v>
      </c>
      <c r="I39" s="46" t="s">
        <v>42</v>
      </c>
      <c r="J39" s="46">
        <v>2200</v>
      </c>
      <c r="K39" s="59">
        <f t="shared" si="13"/>
        <v>396</v>
      </c>
      <c r="L39" s="59">
        <f t="shared" si="14"/>
        <v>396</v>
      </c>
      <c r="M39" s="59">
        <f t="shared" si="15"/>
        <v>396</v>
      </c>
      <c r="N39" s="59"/>
      <c r="O39" s="59"/>
      <c r="P39" s="59"/>
      <c r="Q39" s="46"/>
      <c r="R39" s="46"/>
      <c r="S39" s="46"/>
      <c r="T39" s="46"/>
      <c r="U39" s="46"/>
      <c r="V39" s="46"/>
      <c r="W39" s="46" t="s">
        <v>205</v>
      </c>
      <c r="X39" s="46" t="s">
        <v>720</v>
      </c>
      <c r="Y39" s="46" t="s">
        <v>68</v>
      </c>
      <c r="Z39" s="46" t="s">
        <v>69</v>
      </c>
      <c r="AA39" s="46"/>
      <c r="AB39" s="28"/>
      <c r="AC39" s="28"/>
    </row>
    <row r="40" s="27" customFormat="1" ht="141" spans="1:29">
      <c r="A40" s="46">
        <v>30</v>
      </c>
      <c r="B40" s="46" t="s">
        <v>207</v>
      </c>
      <c r="C40" s="46" t="s">
        <v>208</v>
      </c>
      <c r="D40" s="46" t="s">
        <v>34</v>
      </c>
      <c r="E40" s="46" t="s">
        <v>38</v>
      </c>
      <c r="F40" s="46" t="s">
        <v>39</v>
      </c>
      <c r="G40" s="46" t="s">
        <v>721</v>
      </c>
      <c r="H40" s="47" t="s">
        <v>705</v>
      </c>
      <c r="I40" s="46" t="s">
        <v>42</v>
      </c>
      <c r="J40" s="46">
        <v>2200</v>
      </c>
      <c r="K40" s="59">
        <f t="shared" si="13"/>
        <v>396</v>
      </c>
      <c r="L40" s="59">
        <f t="shared" si="14"/>
        <v>396</v>
      </c>
      <c r="M40" s="59">
        <f t="shared" si="15"/>
        <v>396</v>
      </c>
      <c r="N40" s="59"/>
      <c r="O40" s="59"/>
      <c r="P40" s="59"/>
      <c r="Q40" s="46"/>
      <c r="R40" s="46"/>
      <c r="S40" s="46"/>
      <c r="T40" s="46"/>
      <c r="U40" s="46"/>
      <c r="V40" s="46"/>
      <c r="W40" s="46" t="s">
        <v>209</v>
      </c>
      <c r="X40" s="46" t="s">
        <v>722</v>
      </c>
      <c r="Y40" s="46" t="s">
        <v>68</v>
      </c>
      <c r="Z40" s="46" t="s">
        <v>69</v>
      </c>
      <c r="AA40" s="46"/>
      <c r="AB40" s="28"/>
      <c r="AC40" s="28"/>
    </row>
    <row r="41" s="27" customFormat="1" ht="141" spans="1:29">
      <c r="A41" s="46">
        <v>31</v>
      </c>
      <c r="B41" s="46" t="s">
        <v>211</v>
      </c>
      <c r="C41" s="46" t="s">
        <v>212</v>
      </c>
      <c r="D41" s="46" t="s">
        <v>34</v>
      </c>
      <c r="E41" s="46" t="s">
        <v>38</v>
      </c>
      <c r="F41" s="46" t="s">
        <v>39</v>
      </c>
      <c r="G41" s="46" t="s">
        <v>213</v>
      </c>
      <c r="H41" s="47" t="s">
        <v>705</v>
      </c>
      <c r="I41" s="46" t="s">
        <v>42</v>
      </c>
      <c r="J41" s="46">
        <v>2200</v>
      </c>
      <c r="K41" s="59">
        <f t="shared" si="13"/>
        <v>396</v>
      </c>
      <c r="L41" s="59">
        <f t="shared" si="14"/>
        <v>396</v>
      </c>
      <c r="M41" s="59">
        <f t="shared" si="15"/>
        <v>396</v>
      </c>
      <c r="N41" s="59"/>
      <c r="O41" s="59"/>
      <c r="P41" s="59"/>
      <c r="Q41" s="46"/>
      <c r="R41" s="46"/>
      <c r="S41" s="46"/>
      <c r="T41" s="46"/>
      <c r="U41" s="46"/>
      <c r="V41" s="46"/>
      <c r="W41" s="46" t="s">
        <v>213</v>
      </c>
      <c r="X41" s="46" t="s">
        <v>723</v>
      </c>
      <c r="Y41" s="46" t="s">
        <v>68</v>
      </c>
      <c r="Z41" s="46" t="s">
        <v>69</v>
      </c>
      <c r="AA41" s="46"/>
      <c r="AB41" s="28"/>
      <c r="AC41" s="28"/>
    </row>
    <row r="42" s="27" customFormat="1" ht="141" spans="1:29">
      <c r="A42" s="46">
        <v>32</v>
      </c>
      <c r="B42" s="46" t="s">
        <v>215</v>
      </c>
      <c r="C42" s="46" t="s">
        <v>216</v>
      </c>
      <c r="D42" s="46" t="s">
        <v>34</v>
      </c>
      <c r="E42" s="46" t="s">
        <v>38</v>
      </c>
      <c r="F42" s="46" t="s">
        <v>39</v>
      </c>
      <c r="G42" s="46" t="s">
        <v>724</v>
      </c>
      <c r="H42" s="47" t="s">
        <v>705</v>
      </c>
      <c r="I42" s="46" t="s">
        <v>42</v>
      </c>
      <c r="J42" s="46">
        <v>2200</v>
      </c>
      <c r="K42" s="59">
        <f t="shared" si="13"/>
        <v>396</v>
      </c>
      <c r="L42" s="59">
        <f t="shared" si="14"/>
        <v>396</v>
      </c>
      <c r="M42" s="59">
        <f t="shared" si="15"/>
        <v>396</v>
      </c>
      <c r="N42" s="59"/>
      <c r="O42" s="59"/>
      <c r="P42" s="59"/>
      <c r="Q42" s="46"/>
      <c r="R42" s="46"/>
      <c r="S42" s="46"/>
      <c r="T42" s="46"/>
      <c r="U42" s="46"/>
      <c r="V42" s="46"/>
      <c r="W42" s="46" t="s">
        <v>217</v>
      </c>
      <c r="X42" s="46" t="s">
        <v>725</v>
      </c>
      <c r="Y42" s="46" t="s">
        <v>68</v>
      </c>
      <c r="Z42" s="46" t="s">
        <v>69</v>
      </c>
      <c r="AA42" s="46"/>
      <c r="AB42" s="28"/>
      <c r="AC42" s="28"/>
    </row>
    <row r="43" s="27" customFormat="1" ht="141" spans="1:29">
      <c r="A43" s="46">
        <v>33</v>
      </c>
      <c r="B43" s="46" t="s">
        <v>219</v>
      </c>
      <c r="C43" s="46" t="s">
        <v>220</v>
      </c>
      <c r="D43" s="46" t="s">
        <v>34</v>
      </c>
      <c r="E43" s="46" t="s">
        <v>38</v>
      </c>
      <c r="F43" s="46" t="s">
        <v>39</v>
      </c>
      <c r="G43" s="46" t="s">
        <v>726</v>
      </c>
      <c r="H43" s="47" t="s">
        <v>727</v>
      </c>
      <c r="I43" s="46" t="s">
        <v>42</v>
      </c>
      <c r="J43" s="46">
        <v>2367</v>
      </c>
      <c r="K43" s="59">
        <f t="shared" si="13"/>
        <v>395</v>
      </c>
      <c r="L43" s="59">
        <f t="shared" si="14"/>
        <v>395</v>
      </c>
      <c r="M43" s="59">
        <v>395</v>
      </c>
      <c r="N43" s="59"/>
      <c r="O43" s="59"/>
      <c r="P43" s="59"/>
      <c r="Q43" s="46"/>
      <c r="R43" s="46"/>
      <c r="S43" s="46"/>
      <c r="T43" s="46"/>
      <c r="U43" s="46"/>
      <c r="V43" s="46"/>
      <c r="W43" s="46" t="s">
        <v>221</v>
      </c>
      <c r="X43" s="46" t="s">
        <v>728</v>
      </c>
      <c r="Y43" s="46" t="s">
        <v>68</v>
      </c>
      <c r="Z43" s="46" t="s">
        <v>69</v>
      </c>
      <c r="AA43" s="46"/>
      <c r="AB43" s="28"/>
      <c r="AC43" s="28"/>
    </row>
    <row r="44" s="27" customFormat="1" ht="141" spans="1:29">
      <c r="A44" s="46">
        <v>34</v>
      </c>
      <c r="B44" s="46" t="s">
        <v>223</v>
      </c>
      <c r="C44" s="46" t="s">
        <v>224</v>
      </c>
      <c r="D44" s="46" t="s">
        <v>34</v>
      </c>
      <c r="E44" s="46" t="s">
        <v>38</v>
      </c>
      <c r="F44" s="46" t="s">
        <v>39</v>
      </c>
      <c r="G44" s="46" t="s">
        <v>225</v>
      </c>
      <c r="H44" s="47" t="s">
        <v>705</v>
      </c>
      <c r="I44" s="46" t="s">
        <v>42</v>
      </c>
      <c r="J44" s="46">
        <v>2200</v>
      </c>
      <c r="K44" s="59">
        <f t="shared" si="13"/>
        <v>396</v>
      </c>
      <c r="L44" s="59">
        <f t="shared" si="14"/>
        <v>396</v>
      </c>
      <c r="M44" s="59">
        <f>J44*0.18</f>
        <v>396</v>
      </c>
      <c r="N44" s="59"/>
      <c r="O44" s="59"/>
      <c r="P44" s="59"/>
      <c r="Q44" s="46"/>
      <c r="R44" s="46"/>
      <c r="S44" s="46"/>
      <c r="T44" s="46"/>
      <c r="U44" s="46"/>
      <c r="V44" s="46"/>
      <c r="W44" s="46" t="s">
        <v>225</v>
      </c>
      <c r="X44" s="46" t="s">
        <v>729</v>
      </c>
      <c r="Y44" s="46" t="s">
        <v>68</v>
      </c>
      <c r="Z44" s="46" t="s">
        <v>69</v>
      </c>
      <c r="AA44" s="46"/>
      <c r="AB44" s="28"/>
      <c r="AC44" s="28"/>
    </row>
    <row r="45" s="27" customFormat="1" ht="141" spans="1:29">
      <c r="A45" s="46">
        <v>35</v>
      </c>
      <c r="B45" s="46" t="s">
        <v>227</v>
      </c>
      <c r="C45" s="46" t="s">
        <v>228</v>
      </c>
      <c r="D45" s="46" t="s">
        <v>34</v>
      </c>
      <c r="E45" s="46" t="s">
        <v>38</v>
      </c>
      <c r="F45" s="46" t="s">
        <v>39</v>
      </c>
      <c r="G45" s="46" t="s">
        <v>730</v>
      </c>
      <c r="H45" s="47" t="s">
        <v>731</v>
      </c>
      <c r="I45" s="46" t="s">
        <v>42</v>
      </c>
      <c r="J45" s="46">
        <v>2150</v>
      </c>
      <c r="K45" s="59">
        <f t="shared" si="13"/>
        <v>387</v>
      </c>
      <c r="L45" s="59">
        <f t="shared" si="14"/>
        <v>387</v>
      </c>
      <c r="M45" s="59">
        <f t="shared" si="15"/>
        <v>387</v>
      </c>
      <c r="N45" s="59"/>
      <c r="O45" s="59"/>
      <c r="P45" s="59"/>
      <c r="Q45" s="46"/>
      <c r="R45" s="46"/>
      <c r="S45" s="46"/>
      <c r="T45" s="46"/>
      <c r="U45" s="46"/>
      <c r="V45" s="46"/>
      <c r="W45" s="46" t="s">
        <v>229</v>
      </c>
      <c r="X45" s="46" t="s">
        <v>732</v>
      </c>
      <c r="Y45" s="46" t="s">
        <v>68</v>
      </c>
      <c r="Z45" s="46" t="s">
        <v>69</v>
      </c>
      <c r="AA45" s="46"/>
      <c r="AB45" s="28"/>
      <c r="AC45" s="28"/>
    </row>
    <row r="46" s="27" customFormat="1" ht="141" spans="1:29">
      <c r="A46" s="46">
        <v>36</v>
      </c>
      <c r="B46" s="46" t="s">
        <v>231</v>
      </c>
      <c r="C46" s="46" t="s">
        <v>232</v>
      </c>
      <c r="D46" s="46" t="s">
        <v>34</v>
      </c>
      <c r="E46" s="46" t="s">
        <v>38</v>
      </c>
      <c r="F46" s="46" t="s">
        <v>39</v>
      </c>
      <c r="G46" s="46" t="s">
        <v>233</v>
      </c>
      <c r="H46" s="47" t="s">
        <v>705</v>
      </c>
      <c r="I46" s="46" t="s">
        <v>42</v>
      </c>
      <c r="J46" s="46">
        <v>2200</v>
      </c>
      <c r="K46" s="59">
        <f t="shared" si="13"/>
        <v>396</v>
      </c>
      <c r="L46" s="59">
        <f t="shared" si="14"/>
        <v>396</v>
      </c>
      <c r="M46" s="59">
        <f t="shared" si="15"/>
        <v>396</v>
      </c>
      <c r="N46" s="59"/>
      <c r="O46" s="59"/>
      <c r="P46" s="59"/>
      <c r="Q46" s="46"/>
      <c r="R46" s="46"/>
      <c r="S46" s="46"/>
      <c r="T46" s="46"/>
      <c r="U46" s="46"/>
      <c r="V46" s="46"/>
      <c r="W46" s="46" t="s">
        <v>233</v>
      </c>
      <c r="X46" s="46" t="s">
        <v>733</v>
      </c>
      <c r="Y46" s="46" t="s">
        <v>68</v>
      </c>
      <c r="Z46" s="46" t="s">
        <v>69</v>
      </c>
      <c r="AA46" s="46"/>
      <c r="AB46" s="28"/>
      <c r="AC46" s="28"/>
    </row>
    <row r="47" s="27" customFormat="1" ht="141" spans="1:29">
      <c r="A47" s="46">
        <v>37</v>
      </c>
      <c r="B47" s="46" t="s">
        <v>235</v>
      </c>
      <c r="C47" s="46" t="s">
        <v>236</v>
      </c>
      <c r="D47" s="46" t="s">
        <v>34</v>
      </c>
      <c r="E47" s="46" t="s">
        <v>38</v>
      </c>
      <c r="F47" s="46" t="s">
        <v>39</v>
      </c>
      <c r="G47" s="46" t="s">
        <v>237</v>
      </c>
      <c r="H47" s="47" t="s">
        <v>734</v>
      </c>
      <c r="I47" s="46" t="s">
        <v>42</v>
      </c>
      <c r="J47" s="46">
        <v>2000</v>
      </c>
      <c r="K47" s="59">
        <f t="shared" si="13"/>
        <v>360</v>
      </c>
      <c r="L47" s="59">
        <f t="shared" si="14"/>
        <v>360</v>
      </c>
      <c r="M47" s="59">
        <f t="shared" si="15"/>
        <v>360</v>
      </c>
      <c r="N47" s="59"/>
      <c r="O47" s="59"/>
      <c r="P47" s="59"/>
      <c r="Q47" s="46"/>
      <c r="R47" s="46"/>
      <c r="S47" s="46"/>
      <c r="T47" s="46"/>
      <c r="U47" s="46"/>
      <c r="V47" s="46"/>
      <c r="W47" s="46" t="s">
        <v>237</v>
      </c>
      <c r="X47" s="46" t="s">
        <v>735</v>
      </c>
      <c r="Y47" s="46" t="s">
        <v>68</v>
      </c>
      <c r="Z47" s="46" t="s">
        <v>69</v>
      </c>
      <c r="AA47" s="46"/>
      <c r="AB47" s="28"/>
      <c r="AC47" s="28"/>
    </row>
    <row r="48" s="27" customFormat="1" ht="141" spans="1:29">
      <c r="A48" s="46">
        <v>38</v>
      </c>
      <c r="B48" s="46" t="s">
        <v>239</v>
      </c>
      <c r="C48" s="46" t="s">
        <v>240</v>
      </c>
      <c r="D48" s="46" t="s">
        <v>34</v>
      </c>
      <c r="E48" s="46" t="s">
        <v>38</v>
      </c>
      <c r="F48" s="46" t="s">
        <v>39</v>
      </c>
      <c r="G48" s="46" t="s">
        <v>181</v>
      </c>
      <c r="H48" s="47" t="s">
        <v>736</v>
      </c>
      <c r="I48" s="46" t="s">
        <v>42</v>
      </c>
      <c r="J48" s="46">
        <v>2045</v>
      </c>
      <c r="K48" s="59">
        <f t="shared" si="13"/>
        <v>306</v>
      </c>
      <c r="L48" s="59">
        <f t="shared" si="14"/>
        <v>306</v>
      </c>
      <c r="M48" s="59">
        <v>306</v>
      </c>
      <c r="N48" s="59"/>
      <c r="O48" s="59"/>
      <c r="P48" s="59"/>
      <c r="Q48" s="46"/>
      <c r="R48" s="46"/>
      <c r="S48" s="46"/>
      <c r="T48" s="46"/>
      <c r="U48" s="46"/>
      <c r="V48" s="46"/>
      <c r="W48" s="46" t="s">
        <v>181</v>
      </c>
      <c r="X48" s="46" t="s">
        <v>709</v>
      </c>
      <c r="Y48" s="46" t="s">
        <v>68</v>
      </c>
      <c r="Z48" s="46" t="s">
        <v>69</v>
      </c>
      <c r="AA48" s="46"/>
      <c r="AB48" s="28"/>
      <c r="AC48" s="28"/>
    </row>
    <row r="49" s="27" customFormat="1" ht="141" spans="1:29">
      <c r="A49" s="46">
        <v>39</v>
      </c>
      <c r="B49" s="46" t="s">
        <v>242</v>
      </c>
      <c r="C49" s="46" t="s">
        <v>243</v>
      </c>
      <c r="D49" s="46" t="s">
        <v>34</v>
      </c>
      <c r="E49" s="46" t="s">
        <v>38</v>
      </c>
      <c r="F49" s="46" t="s">
        <v>39</v>
      </c>
      <c r="G49" s="46" t="s">
        <v>185</v>
      </c>
      <c r="H49" s="47" t="s">
        <v>737</v>
      </c>
      <c r="I49" s="46" t="s">
        <v>42</v>
      </c>
      <c r="J49" s="46">
        <v>2600</v>
      </c>
      <c r="K49" s="59">
        <f t="shared" si="13"/>
        <v>390</v>
      </c>
      <c r="L49" s="59">
        <f t="shared" si="14"/>
        <v>390</v>
      </c>
      <c r="M49" s="59">
        <f>J49*0.15</f>
        <v>390</v>
      </c>
      <c r="N49" s="59"/>
      <c r="O49" s="59"/>
      <c r="P49" s="59"/>
      <c r="Q49" s="46"/>
      <c r="R49" s="46"/>
      <c r="S49" s="46"/>
      <c r="T49" s="46"/>
      <c r="U49" s="46"/>
      <c r="V49" s="46"/>
      <c r="W49" s="46" t="s">
        <v>185</v>
      </c>
      <c r="X49" s="46" t="s">
        <v>712</v>
      </c>
      <c r="Y49" s="46" t="s">
        <v>68</v>
      </c>
      <c r="Z49" s="46" t="s">
        <v>69</v>
      </c>
      <c r="AA49" s="46"/>
      <c r="AB49" s="28"/>
      <c r="AC49" s="28"/>
    </row>
    <row r="50" s="27" customFormat="1" ht="141" spans="1:29">
      <c r="A50" s="46">
        <v>40</v>
      </c>
      <c r="B50" s="46" t="s">
        <v>245</v>
      </c>
      <c r="C50" s="46" t="s">
        <v>246</v>
      </c>
      <c r="D50" s="46" t="s">
        <v>34</v>
      </c>
      <c r="E50" s="46" t="s">
        <v>38</v>
      </c>
      <c r="F50" s="46" t="s">
        <v>39</v>
      </c>
      <c r="G50" s="46" t="s">
        <v>193</v>
      </c>
      <c r="H50" s="47" t="s">
        <v>738</v>
      </c>
      <c r="I50" s="46" t="s">
        <v>42</v>
      </c>
      <c r="J50" s="46">
        <v>4400</v>
      </c>
      <c r="K50" s="59">
        <f t="shared" si="13"/>
        <v>660</v>
      </c>
      <c r="L50" s="59">
        <f t="shared" si="14"/>
        <v>660</v>
      </c>
      <c r="M50" s="59">
        <f>J50*0.15</f>
        <v>660</v>
      </c>
      <c r="N50" s="59"/>
      <c r="O50" s="59"/>
      <c r="P50" s="59"/>
      <c r="Q50" s="46"/>
      <c r="R50" s="46"/>
      <c r="S50" s="46"/>
      <c r="T50" s="46"/>
      <c r="U50" s="46"/>
      <c r="V50" s="46"/>
      <c r="W50" s="46" t="s">
        <v>193</v>
      </c>
      <c r="X50" s="46" t="s">
        <v>717</v>
      </c>
      <c r="Y50" s="46" t="s">
        <v>68</v>
      </c>
      <c r="Z50" s="46" t="s">
        <v>69</v>
      </c>
      <c r="AA50" s="46"/>
      <c r="AB50" s="28"/>
      <c r="AC50" s="28"/>
    </row>
    <row r="51" s="27" customFormat="1" ht="141" spans="1:29">
      <c r="A51" s="46">
        <v>42</v>
      </c>
      <c r="B51" s="46" t="s">
        <v>252</v>
      </c>
      <c r="C51" s="46" t="s">
        <v>253</v>
      </c>
      <c r="D51" s="46" t="s">
        <v>34</v>
      </c>
      <c r="E51" s="46" t="s">
        <v>38</v>
      </c>
      <c r="F51" s="46" t="s">
        <v>39</v>
      </c>
      <c r="G51" s="46" t="s">
        <v>197</v>
      </c>
      <c r="H51" s="47" t="s">
        <v>254</v>
      </c>
      <c r="I51" s="46" t="s">
        <v>42</v>
      </c>
      <c r="J51" s="46">
        <v>1500</v>
      </c>
      <c r="K51" s="59">
        <f t="shared" si="13"/>
        <v>225</v>
      </c>
      <c r="L51" s="59">
        <f t="shared" si="14"/>
        <v>225</v>
      </c>
      <c r="M51" s="59">
        <v>225</v>
      </c>
      <c r="N51" s="59"/>
      <c r="O51" s="59"/>
      <c r="P51" s="59"/>
      <c r="Q51" s="46"/>
      <c r="R51" s="46"/>
      <c r="S51" s="46"/>
      <c r="T51" s="46"/>
      <c r="U51" s="46"/>
      <c r="V51" s="46"/>
      <c r="W51" s="46" t="s">
        <v>197</v>
      </c>
      <c r="X51" s="46" t="s">
        <v>718</v>
      </c>
      <c r="Y51" s="46" t="s">
        <v>68</v>
      </c>
      <c r="Z51" s="46" t="s">
        <v>69</v>
      </c>
      <c r="AA51" s="46"/>
      <c r="AB51" s="28"/>
      <c r="AC51" s="28"/>
    </row>
    <row r="52" s="27" customFormat="1" ht="141" spans="1:29">
      <c r="A52" s="46">
        <v>43</v>
      </c>
      <c r="B52" s="46" t="s">
        <v>255</v>
      </c>
      <c r="C52" s="46" t="s">
        <v>256</v>
      </c>
      <c r="D52" s="46" t="s">
        <v>34</v>
      </c>
      <c r="E52" s="46" t="s">
        <v>38</v>
      </c>
      <c r="F52" s="46" t="s">
        <v>39</v>
      </c>
      <c r="G52" s="46" t="s">
        <v>205</v>
      </c>
      <c r="H52" s="47" t="s">
        <v>739</v>
      </c>
      <c r="I52" s="46" t="s">
        <v>42</v>
      </c>
      <c r="J52" s="46">
        <v>2200</v>
      </c>
      <c r="K52" s="59">
        <f t="shared" si="13"/>
        <v>330</v>
      </c>
      <c r="L52" s="59">
        <f t="shared" si="14"/>
        <v>330</v>
      </c>
      <c r="M52" s="59">
        <f>J52*0.15</f>
        <v>330</v>
      </c>
      <c r="N52" s="59"/>
      <c r="O52" s="59"/>
      <c r="P52" s="59"/>
      <c r="Q52" s="46"/>
      <c r="R52" s="46"/>
      <c r="S52" s="46"/>
      <c r="T52" s="46"/>
      <c r="U52" s="46"/>
      <c r="V52" s="46"/>
      <c r="W52" s="46" t="s">
        <v>205</v>
      </c>
      <c r="X52" s="46" t="s">
        <v>720</v>
      </c>
      <c r="Y52" s="46" t="s">
        <v>68</v>
      </c>
      <c r="Z52" s="46" t="s">
        <v>69</v>
      </c>
      <c r="AA52" s="46"/>
      <c r="AB52" s="28"/>
      <c r="AC52" s="28"/>
    </row>
    <row r="53" s="28" customFormat="1" ht="141" spans="1:27">
      <c r="A53" s="46">
        <v>45</v>
      </c>
      <c r="B53" s="46" t="s">
        <v>264</v>
      </c>
      <c r="C53" s="46" t="s">
        <v>265</v>
      </c>
      <c r="D53" s="46" t="s">
        <v>34</v>
      </c>
      <c r="E53" s="46" t="s">
        <v>38</v>
      </c>
      <c r="F53" s="46" t="s">
        <v>39</v>
      </c>
      <c r="G53" s="46" t="s">
        <v>225</v>
      </c>
      <c r="H53" s="47" t="s">
        <v>740</v>
      </c>
      <c r="I53" s="46" t="s">
        <v>42</v>
      </c>
      <c r="J53" s="46">
        <v>3500</v>
      </c>
      <c r="K53" s="59">
        <f t="shared" si="13"/>
        <v>525</v>
      </c>
      <c r="L53" s="59">
        <f t="shared" si="14"/>
        <v>525</v>
      </c>
      <c r="M53" s="59">
        <f>J53*0.15</f>
        <v>525</v>
      </c>
      <c r="N53" s="59"/>
      <c r="O53" s="59"/>
      <c r="P53" s="59"/>
      <c r="Q53" s="46"/>
      <c r="R53" s="46"/>
      <c r="S53" s="46"/>
      <c r="T53" s="46"/>
      <c r="U53" s="46"/>
      <c r="V53" s="46"/>
      <c r="W53" s="46" t="s">
        <v>225</v>
      </c>
      <c r="X53" s="46" t="s">
        <v>729</v>
      </c>
      <c r="Y53" s="46" t="s">
        <v>68</v>
      </c>
      <c r="Z53" s="46" t="s">
        <v>69</v>
      </c>
      <c r="AA53" s="46"/>
    </row>
    <row r="54" s="28" customFormat="1" ht="141" spans="1:27">
      <c r="A54" s="46">
        <v>46</v>
      </c>
      <c r="B54" s="46" t="s">
        <v>267</v>
      </c>
      <c r="C54" s="46" t="s">
        <v>268</v>
      </c>
      <c r="D54" s="46" t="s">
        <v>34</v>
      </c>
      <c r="E54" s="46" t="s">
        <v>38</v>
      </c>
      <c r="F54" s="46" t="s">
        <v>39</v>
      </c>
      <c r="G54" s="46" t="s">
        <v>229</v>
      </c>
      <c r="H54" s="47" t="s">
        <v>741</v>
      </c>
      <c r="I54" s="46" t="s">
        <v>42</v>
      </c>
      <c r="J54" s="46">
        <v>1900</v>
      </c>
      <c r="K54" s="59">
        <f t="shared" si="13"/>
        <v>285</v>
      </c>
      <c r="L54" s="59">
        <f t="shared" si="14"/>
        <v>285</v>
      </c>
      <c r="M54" s="59">
        <f>J54*0.15</f>
        <v>285</v>
      </c>
      <c r="N54" s="59"/>
      <c r="O54" s="59"/>
      <c r="P54" s="59"/>
      <c r="Q54" s="46"/>
      <c r="R54" s="46"/>
      <c r="S54" s="46"/>
      <c r="T54" s="46"/>
      <c r="U54" s="46"/>
      <c r="V54" s="46"/>
      <c r="W54" s="46" t="s">
        <v>229</v>
      </c>
      <c r="X54" s="46" t="s">
        <v>732</v>
      </c>
      <c r="Y54" s="46" t="s">
        <v>68</v>
      </c>
      <c r="Z54" s="46" t="s">
        <v>69</v>
      </c>
      <c r="AA54" s="46"/>
    </row>
    <row r="55" s="27" customFormat="1" ht="132" customHeight="1" spans="1:29">
      <c r="A55" s="46">
        <v>47</v>
      </c>
      <c r="B55" s="46" t="s">
        <v>270</v>
      </c>
      <c r="C55" s="46" t="s">
        <v>271</v>
      </c>
      <c r="D55" s="46" t="s">
        <v>34</v>
      </c>
      <c r="E55" s="46" t="s">
        <v>38</v>
      </c>
      <c r="F55" s="46" t="s">
        <v>39</v>
      </c>
      <c r="G55" s="46" t="s">
        <v>233</v>
      </c>
      <c r="H55" s="47" t="s">
        <v>742</v>
      </c>
      <c r="I55" s="46" t="s">
        <v>42</v>
      </c>
      <c r="J55" s="46">
        <v>2380</v>
      </c>
      <c r="K55" s="59">
        <f t="shared" si="13"/>
        <v>357</v>
      </c>
      <c r="L55" s="59">
        <f t="shared" si="14"/>
        <v>357</v>
      </c>
      <c r="M55" s="59">
        <f>J55*0.15</f>
        <v>357</v>
      </c>
      <c r="N55" s="59"/>
      <c r="O55" s="59"/>
      <c r="P55" s="59"/>
      <c r="Q55" s="46"/>
      <c r="R55" s="46"/>
      <c r="S55" s="46"/>
      <c r="T55" s="46"/>
      <c r="U55" s="46"/>
      <c r="V55" s="46"/>
      <c r="W55" s="46" t="s">
        <v>233</v>
      </c>
      <c r="X55" s="46" t="s">
        <v>733</v>
      </c>
      <c r="Y55" s="46" t="s">
        <v>68</v>
      </c>
      <c r="Z55" s="46" t="s">
        <v>69</v>
      </c>
      <c r="AA55" s="46"/>
      <c r="AB55" s="28"/>
      <c r="AC55" s="28"/>
    </row>
    <row r="56" s="27" customFormat="1" ht="141" spans="1:29">
      <c r="A56" s="46">
        <v>48</v>
      </c>
      <c r="B56" s="46" t="s">
        <v>273</v>
      </c>
      <c r="C56" s="46" t="s">
        <v>274</v>
      </c>
      <c r="D56" s="46" t="s">
        <v>34</v>
      </c>
      <c r="E56" s="46" t="s">
        <v>38</v>
      </c>
      <c r="F56" s="46" t="s">
        <v>39</v>
      </c>
      <c r="G56" s="46" t="s">
        <v>237</v>
      </c>
      <c r="H56" s="47" t="s">
        <v>275</v>
      </c>
      <c r="I56" s="46" t="s">
        <v>42</v>
      </c>
      <c r="J56" s="46">
        <v>4110</v>
      </c>
      <c r="K56" s="59">
        <f t="shared" si="13"/>
        <v>616.5</v>
      </c>
      <c r="L56" s="59">
        <f t="shared" si="14"/>
        <v>616.5</v>
      </c>
      <c r="M56" s="59">
        <v>616.5</v>
      </c>
      <c r="N56" s="59"/>
      <c r="O56" s="59"/>
      <c r="P56" s="59"/>
      <c r="Q56" s="46"/>
      <c r="R56" s="46"/>
      <c r="S56" s="46"/>
      <c r="T56" s="46"/>
      <c r="U56" s="46"/>
      <c r="V56" s="46"/>
      <c r="W56" s="46" t="s">
        <v>237</v>
      </c>
      <c r="X56" s="46" t="s">
        <v>735</v>
      </c>
      <c r="Y56" s="46" t="s">
        <v>68</v>
      </c>
      <c r="Z56" s="46" t="s">
        <v>69</v>
      </c>
      <c r="AA56" s="46"/>
      <c r="AB56" s="28"/>
      <c r="AC56" s="28"/>
    </row>
    <row r="57" s="26" customFormat="1" ht="35.25" spans="1:27">
      <c r="A57" s="43" t="s">
        <v>276</v>
      </c>
      <c r="B57" s="43"/>
      <c r="C57" s="43"/>
      <c r="D57" s="44"/>
      <c r="E57" s="45"/>
      <c r="F57" s="45"/>
      <c r="G57" s="45"/>
      <c r="H57" s="45">
        <v>2</v>
      </c>
      <c r="I57" s="57"/>
      <c r="J57" s="57"/>
      <c r="K57" s="58">
        <f>SUM(K58:K59)</f>
        <v>205</v>
      </c>
      <c r="L57" s="58">
        <f>SUM(L58:L59)</f>
        <v>205</v>
      </c>
      <c r="M57" s="58">
        <f>SUM(M58:M59)</f>
        <v>120</v>
      </c>
      <c r="N57" s="58">
        <f t="shared" ref="N57:V57" si="16">SUM(N59:N59)</f>
        <v>0</v>
      </c>
      <c r="O57" s="58">
        <f t="shared" si="16"/>
        <v>0</v>
      </c>
      <c r="P57" s="58">
        <f t="shared" si="16"/>
        <v>0</v>
      </c>
      <c r="Q57" s="58">
        <f t="shared" si="16"/>
        <v>0</v>
      </c>
      <c r="R57" s="58">
        <f t="shared" si="16"/>
        <v>85</v>
      </c>
      <c r="S57" s="58">
        <f t="shared" si="16"/>
        <v>0</v>
      </c>
      <c r="T57" s="58">
        <f t="shared" si="16"/>
        <v>0</v>
      </c>
      <c r="U57" s="58">
        <f t="shared" si="16"/>
        <v>0</v>
      </c>
      <c r="V57" s="58">
        <f t="shared" si="16"/>
        <v>0</v>
      </c>
      <c r="W57" s="45"/>
      <c r="X57" s="45"/>
      <c r="Y57" s="66"/>
      <c r="Z57" s="66"/>
      <c r="AA57" s="66"/>
    </row>
    <row r="58" s="27" customFormat="1" ht="105.75" spans="1:29">
      <c r="A58" s="46">
        <v>49</v>
      </c>
      <c r="B58" s="46" t="s">
        <v>277</v>
      </c>
      <c r="C58" s="46" t="s">
        <v>743</v>
      </c>
      <c r="D58" s="46" t="s">
        <v>34</v>
      </c>
      <c r="E58" s="46" t="s">
        <v>38</v>
      </c>
      <c r="F58" s="46" t="s">
        <v>39</v>
      </c>
      <c r="G58" s="46" t="s">
        <v>185</v>
      </c>
      <c r="H58" s="47" t="s">
        <v>279</v>
      </c>
      <c r="I58" s="46" t="s">
        <v>42</v>
      </c>
      <c r="J58" s="46">
        <v>600</v>
      </c>
      <c r="K58" s="59">
        <f>SUM(L58,T58,U58,V58)</f>
        <v>120</v>
      </c>
      <c r="L58" s="59">
        <f>SUM(M58:S58)</f>
        <v>120</v>
      </c>
      <c r="M58" s="59">
        <v>120</v>
      </c>
      <c r="N58" s="59"/>
      <c r="O58" s="59"/>
      <c r="P58" s="59"/>
      <c r="Q58" s="46"/>
      <c r="R58" s="46"/>
      <c r="S58" s="46"/>
      <c r="T58" s="46"/>
      <c r="U58" s="46"/>
      <c r="V58" s="46"/>
      <c r="W58" s="46" t="s">
        <v>185</v>
      </c>
      <c r="X58" s="46" t="s">
        <v>712</v>
      </c>
      <c r="Y58" s="46" t="s">
        <v>43</v>
      </c>
      <c r="Z58" s="46" t="s">
        <v>44</v>
      </c>
      <c r="AA58" s="46"/>
      <c r="AB58" s="28"/>
      <c r="AC58" s="28"/>
    </row>
    <row r="59" s="28" customFormat="1" ht="141" spans="1:27">
      <c r="A59" s="46">
        <v>50</v>
      </c>
      <c r="B59" s="46" t="s">
        <v>289</v>
      </c>
      <c r="C59" s="46" t="s">
        <v>290</v>
      </c>
      <c r="D59" s="46" t="s">
        <v>34</v>
      </c>
      <c r="E59" s="46" t="s">
        <v>38</v>
      </c>
      <c r="F59" s="46" t="s">
        <v>39</v>
      </c>
      <c r="G59" s="46" t="s">
        <v>291</v>
      </c>
      <c r="H59" s="149" t="s">
        <v>292</v>
      </c>
      <c r="I59" s="87" t="s">
        <v>42</v>
      </c>
      <c r="J59" s="46">
        <v>280</v>
      </c>
      <c r="K59" s="59">
        <f>SUM(L59,T59,U59,V59)</f>
        <v>85</v>
      </c>
      <c r="L59" s="59">
        <f>SUM(M59:S59)</f>
        <v>85</v>
      </c>
      <c r="M59" s="59"/>
      <c r="N59" s="99"/>
      <c r="O59" s="59"/>
      <c r="P59" s="59"/>
      <c r="Q59" s="46"/>
      <c r="R59" s="46">
        <v>85</v>
      </c>
      <c r="S59" s="46"/>
      <c r="T59" s="46"/>
      <c r="U59" s="46"/>
      <c r="V59" s="46"/>
      <c r="W59" s="46" t="s">
        <v>291</v>
      </c>
      <c r="X59" s="46" t="s">
        <v>744</v>
      </c>
      <c r="Y59" s="46" t="s">
        <v>43</v>
      </c>
      <c r="Z59" s="46" t="s">
        <v>44</v>
      </c>
      <c r="AA59" s="46"/>
    </row>
    <row r="60" s="26" customFormat="1" ht="35.25" spans="1:27">
      <c r="A60" s="43" t="s">
        <v>745</v>
      </c>
      <c r="B60" s="43"/>
      <c r="C60" s="43"/>
      <c r="D60" s="44"/>
      <c r="E60" s="45"/>
      <c r="F60" s="45"/>
      <c r="G60" s="45"/>
      <c r="H60" s="45">
        <v>2</v>
      </c>
      <c r="I60" s="57"/>
      <c r="J60" s="57"/>
      <c r="K60" s="58">
        <f>SUM(K61:K62)</f>
        <v>3049.89</v>
      </c>
      <c r="L60" s="58">
        <f>SUM(L61:L62)</f>
        <v>3049.89</v>
      </c>
      <c r="M60" s="58">
        <f>SUM(M61:M62)</f>
        <v>3049.89</v>
      </c>
      <c r="N60" s="58">
        <f t="shared" ref="N60:V60" si="17">SUM(N62:N62)</f>
        <v>0</v>
      </c>
      <c r="O60" s="58">
        <f t="shared" si="17"/>
        <v>0</v>
      </c>
      <c r="P60" s="58">
        <f t="shared" si="17"/>
        <v>0</v>
      </c>
      <c r="Q60" s="58">
        <f t="shared" si="17"/>
        <v>0</v>
      </c>
      <c r="R60" s="58">
        <f t="shared" si="17"/>
        <v>0</v>
      </c>
      <c r="S60" s="58">
        <f t="shared" si="17"/>
        <v>0</v>
      </c>
      <c r="T60" s="58">
        <f t="shared" si="17"/>
        <v>0</v>
      </c>
      <c r="U60" s="58">
        <f t="shared" si="17"/>
        <v>0</v>
      </c>
      <c r="V60" s="58">
        <f t="shared" si="17"/>
        <v>0</v>
      </c>
      <c r="W60" s="45"/>
      <c r="X60" s="45"/>
      <c r="Y60" s="66"/>
      <c r="Z60" s="66"/>
      <c r="AA60" s="66"/>
    </row>
    <row r="61" s="28" customFormat="1" ht="282" spans="1:27">
      <c r="A61" s="46">
        <v>51</v>
      </c>
      <c r="B61" s="46" t="s">
        <v>303</v>
      </c>
      <c r="C61" s="46" t="s">
        <v>304</v>
      </c>
      <c r="D61" s="46" t="s">
        <v>34</v>
      </c>
      <c r="E61" s="46" t="s">
        <v>38</v>
      </c>
      <c r="F61" s="46" t="s">
        <v>39</v>
      </c>
      <c r="G61" s="46" t="s">
        <v>305</v>
      </c>
      <c r="H61" s="47" t="s">
        <v>306</v>
      </c>
      <c r="I61" s="46" t="s">
        <v>148</v>
      </c>
      <c r="J61" s="46">
        <v>87</v>
      </c>
      <c r="K61" s="59">
        <f>SUM(L61,T61:V61)</f>
        <v>69.89</v>
      </c>
      <c r="L61" s="59">
        <f>SUM(M61:S61)</f>
        <v>69.89</v>
      </c>
      <c r="M61" s="59">
        <v>69.89</v>
      </c>
      <c r="N61" s="59"/>
      <c r="O61" s="59"/>
      <c r="P61" s="59"/>
      <c r="Q61" s="46"/>
      <c r="R61" s="46"/>
      <c r="S61" s="46"/>
      <c r="T61" s="46"/>
      <c r="U61" s="46"/>
      <c r="V61" s="46"/>
      <c r="W61" s="46" t="s">
        <v>181</v>
      </c>
      <c r="X61" s="46" t="s">
        <v>709</v>
      </c>
      <c r="Y61" s="46" t="s">
        <v>91</v>
      </c>
      <c r="Z61" s="46" t="s">
        <v>92</v>
      </c>
      <c r="AA61" s="46"/>
    </row>
    <row r="62" s="192" customFormat="1" ht="105.75" spans="1:29">
      <c r="A62" s="46">
        <v>52</v>
      </c>
      <c r="B62" s="46" t="s">
        <v>311</v>
      </c>
      <c r="C62" s="46" t="s">
        <v>312</v>
      </c>
      <c r="D62" s="46" t="s">
        <v>34</v>
      </c>
      <c r="E62" s="46" t="s">
        <v>38</v>
      </c>
      <c r="F62" s="46" t="s">
        <v>39</v>
      </c>
      <c r="G62" s="46" t="s">
        <v>313</v>
      </c>
      <c r="H62" s="47" t="s">
        <v>314</v>
      </c>
      <c r="I62" s="46" t="s">
        <v>321</v>
      </c>
      <c r="J62" s="46">
        <v>4.9</v>
      </c>
      <c r="K62" s="59">
        <f>SUM(L62,T62:V62)</f>
        <v>2980</v>
      </c>
      <c r="L62" s="59">
        <f>SUM(M62:S62)</f>
        <v>2980</v>
      </c>
      <c r="M62" s="59">
        <v>2980</v>
      </c>
      <c r="N62" s="59"/>
      <c r="O62" s="59"/>
      <c r="P62" s="59"/>
      <c r="Q62" s="46"/>
      <c r="R62" s="46"/>
      <c r="S62" s="46"/>
      <c r="T62" s="46"/>
      <c r="U62" s="46"/>
      <c r="V62" s="46"/>
      <c r="W62" s="46" t="s">
        <v>250</v>
      </c>
      <c r="X62" s="46" t="s">
        <v>746</v>
      </c>
      <c r="Y62" s="46" t="s">
        <v>91</v>
      </c>
      <c r="Z62" s="46" t="s">
        <v>92</v>
      </c>
      <c r="AA62" s="46" t="s">
        <v>747</v>
      </c>
      <c r="AB62" s="28"/>
      <c r="AC62" s="28"/>
    </row>
    <row r="63" s="26" customFormat="1" ht="35.25" spans="1:27">
      <c r="A63" s="43" t="s">
        <v>324</v>
      </c>
      <c r="B63" s="43"/>
      <c r="C63" s="43"/>
      <c r="D63" s="44"/>
      <c r="E63" s="45"/>
      <c r="F63" s="45"/>
      <c r="G63" s="45"/>
      <c r="H63" s="45">
        <v>5</v>
      </c>
      <c r="I63" s="57"/>
      <c r="J63" s="57"/>
      <c r="K63" s="58">
        <f t="shared" ref="K63:V63" si="18">SUM(K64:K68)</f>
        <v>3795</v>
      </c>
      <c r="L63" s="58">
        <f t="shared" si="18"/>
        <v>3795</v>
      </c>
      <c r="M63" s="58">
        <f t="shared" si="18"/>
        <v>3795</v>
      </c>
      <c r="N63" s="58">
        <f t="shared" si="18"/>
        <v>0</v>
      </c>
      <c r="O63" s="58">
        <f t="shared" si="18"/>
        <v>0</v>
      </c>
      <c r="P63" s="58">
        <f t="shared" si="18"/>
        <v>0</v>
      </c>
      <c r="Q63" s="58">
        <f t="shared" si="18"/>
        <v>0</v>
      </c>
      <c r="R63" s="58">
        <f t="shared" si="18"/>
        <v>0</v>
      </c>
      <c r="S63" s="58">
        <f t="shared" si="18"/>
        <v>0</v>
      </c>
      <c r="T63" s="58">
        <f t="shared" si="18"/>
        <v>0</v>
      </c>
      <c r="U63" s="58">
        <f t="shared" si="18"/>
        <v>0</v>
      </c>
      <c r="V63" s="58">
        <f t="shared" si="18"/>
        <v>0</v>
      </c>
      <c r="W63" s="45"/>
      <c r="X63" s="45"/>
      <c r="Y63" s="66"/>
      <c r="Z63" s="66"/>
      <c r="AA63" s="66"/>
    </row>
    <row r="64" s="28" customFormat="1" ht="211.5" spans="1:27">
      <c r="A64" s="46">
        <v>53</v>
      </c>
      <c r="B64" s="46" t="s">
        <v>325</v>
      </c>
      <c r="C64" s="46" t="s">
        <v>326</v>
      </c>
      <c r="D64" s="46" t="s">
        <v>34</v>
      </c>
      <c r="E64" s="46" t="s">
        <v>108</v>
      </c>
      <c r="F64" s="46" t="s">
        <v>327</v>
      </c>
      <c r="G64" s="46" t="s">
        <v>328</v>
      </c>
      <c r="H64" s="149" t="s">
        <v>748</v>
      </c>
      <c r="I64" s="87" t="s">
        <v>330</v>
      </c>
      <c r="J64" s="87">
        <v>4</v>
      </c>
      <c r="K64" s="59">
        <f>SUM(L64,T64:V64)</f>
        <v>2000</v>
      </c>
      <c r="L64" s="59">
        <f>SUM(M64:S64)</f>
        <v>2000</v>
      </c>
      <c r="M64" s="59">
        <v>2000</v>
      </c>
      <c r="N64" s="99"/>
      <c r="O64" s="99"/>
      <c r="P64" s="99"/>
      <c r="Q64" s="104"/>
      <c r="R64" s="104"/>
      <c r="S64" s="104"/>
      <c r="T64" s="104"/>
      <c r="U64" s="104"/>
      <c r="V64" s="104"/>
      <c r="W64" s="46" t="s">
        <v>112</v>
      </c>
      <c r="X64" s="46" t="s">
        <v>113</v>
      </c>
      <c r="Y64" s="46" t="s">
        <v>172</v>
      </c>
      <c r="Z64" s="46" t="s">
        <v>173</v>
      </c>
      <c r="AA64" s="46"/>
    </row>
    <row r="65" s="28" customFormat="1" ht="105.75" spans="1:27">
      <c r="A65" s="46">
        <v>54</v>
      </c>
      <c r="B65" s="46" t="s">
        <v>331</v>
      </c>
      <c r="C65" s="46" t="s">
        <v>332</v>
      </c>
      <c r="D65" s="46" t="s">
        <v>34</v>
      </c>
      <c r="E65" s="46" t="s">
        <v>333</v>
      </c>
      <c r="F65" s="46" t="s">
        <v>39</v>
      </c>
      <c r="G65" s="46" t="s">
        <v>169</v>
      </c>
      <c r="H65" s="149" t="s">
        <v>749</v>
      </c>
      <c r="I65" s="87" t="s">
        <v>335</v>
      </c>
      <c r="J65" s="87">
        <v>10</v>
      </c>
      <c r="K65" s="59">
        <f>SUM(L65,T65:V65)</f>
        <v>500</v>
      </c>
      <c r="L65" s="59">
        <f>SUM(M65:S65)</f>
        <v>500</v>
      </c>
      <c r="M65" s="59">
        <v>500</v>
      </c>
      <c r="N65" s="99"/>
      <c r="O65" s="99">
        <v>0</v>
      </c>
      <c r="P65" s="99">
        <v>0</v>
      </c>
      <c r="Q65" s="104">
        <v>0</v>
      </c>
      <c r="R65" s="104">
        <v>0</v>
      </c>
      <c r="S65" s="104">
        <v>0</v>
      </c>
      <c r="T65" s="104">
        <v>0</v>
      </c>
      <c r="U65" s="104">
        <v>0</v>
      </c>
      <c r="V65" s="104">
        <v>0</v>
      </c>
      <c r="W65" s="46" t="s">
        <v>112</v>
      </c>
      <c r="X65" s="46" t="s">
        <v>113</v>
      </c>
      <c r="Y65" s="46" t="s">
        <v>172</v>
      </c>
      <c r="Z65" s="46" t="s">
        <v>173</v>
      </c>
      <c r="AA65" s="46"/>
    </row>
    <row r="66" s="28" customFormat="1" ht="141" spans="1:27">
      <c r="A66" s="46">
        <v>55</v>
      </c>
      <c r="B66" s="46" t="s">
        <v>336</v>
      </c>
      <c r="C66" s="46" t="s">
        <v>337</v>
      </c>
      <c r="D66" s="46" t="s">
        <v>34</v>
      </c>
      <c r="E66" s="46" t="s">
        <v>333</v>
      </c>
      <c r="F66" s="46" t="s">
        <v>39</v>
      </c>
      <c r="G66" s="46" t="s">
        <v>169</v>
      </c>
      <c r="H66" s="149" t="s">
        <v>750</v>
      </c>
      <c r="I66" s="87" t="s">
        <v>339</v>
      </c>
      <c r="J66" s="87">
        <v>1</v>
      </c>
      <c r="K66" s="59">
        <f>SUM(L66,T66:V66)</f>
        <v>200</v>
      </c>
      <c r="L66" s="59">
        <f>SUM(M66:S66)</f>
        <v>200</v>
      </c>
      <c r="M66" s="59">
        <v>200</v>
      </c>
      <c r="N66" s="99"/>
      <c r="O66" s="99"/>
      <c r="P66" s="99"/>
      <c r="Q66" s="105"/>
      <c r="R66" s="105"/>
      <c r="S66" s="105"/>
      <c r="T66" s="105"/>
      <c r="U66" s="105"/>
      <c r="V66" s="105"/>
      <c r="W66" s="46" t="s">
        <v>112</v>
      </c>
      <c r="X66" s="46" t="s">
        <v>113</v>
      </c>
      <c r="Y66" s="46" t="s">
        <v>172</v>
      </c>
      <c r="Z66" s="46" t="s">
        <v>173</v>
      </c>
      <c r="AA66" s="46"/>
    </row>
    <row r="67" s="27" customFormat="1" ht="105.75" spans="1:29">
      <c r="A67" s="46">
        <v>56</v>
      </c>
      <c r="B67" s="46" t="s">
        <v>340</v>
      </c>
      <c r="C67" s="46" t="s">
        <v>341</v>
      </c>
      <c r="D67" s="46" t="s">
        <v>34</v>
      </c>
      <c r="E67" s="46" t="s">
        <v>108</v>
      </c>
      <c r="F67" s="46" t="s">
        <v>39</v>
      </c>
      <c r="G67" s="46" t="s">
        <v>342</v>
      </c>
      <c r="H67" s="149" t="s">
        <v>343</v>
      </c>
      <c r="I67" s="87" t="s">
        <v>344</v>
      </c>
      <c r="J67" s="87">
        <v>1</v>
      </c>
      <c r="K67" s="59">
        <f>SUM(L67,T67:V67)</f>
        <v>395</v>
      </c>
      <c r="L67" s="59">
        <f>SUM(M67:S67)</f>
        <v>395</v>
      </c>
      <c r="M67" s="59">
        <v>395</v>
      </c>
      <c r="N67" s="99"/>
      <c r="O67" s="99"/>
      <c r="P67" s="99"/>
      <c r="Q67" s="105"/>
      <c r="R67" s="105"/>
      <c r="S67" s="105"/>
      <c r="T67" s="105"/>
      <c r="U67" s="105"/>
      <c r="V67" s="105"/>
      <c r="W67" s="46" t="s">
        <v>250</v>
      </c>
      <c r="X67" s="46" t="s">
        <v>746</v>
      </c>
      <c r="Y67" s="46" t="s">
        <v>172</v>
      </c>
      <c r="Z67" s="46" t="s">
        <v>173</v>
      </c>
      <c r="AA67" s="46"/>
      <c r="AB67" s="28"/>
      <c r="AC67" s="28"/>
    </row>
    <row r="68" s="28" customFormat="1" ht="141" spans="1:27">
      <c r="A68" s="46">
        <v>57</v>
      </c>
      <c r="B68" s="46" t="s">
        <v>345</v>
      </c>
      <c r="C68" s="46" t="s">
        <v>346</v>
      </c>
      <c r="D68" s="46" t="s">
        <v>34</v>
      </c>
      <c r="E68" s="46" t="s">
        <v>333</v>
      </c>
      <c r="F68" s="46" t="s">
        <v>39</v>
      </c>
      <c r="G68" s="46" t="s">
        <v>169</v>
      </c>
      <c r="H68" s="149" t="s">
        <v>347</v>
      </c>
      <c r="I68" s="87" t="s">
        <v>348</v>
      </c>
      <c r="J68" s="87">
        <v>650</v>
      </c>
      <c r="K68" s="59">
        <f>SUM(L68,T68:V68)</f>
        <v>700</v>
      </c>
      <c r="L68" s="59">
        <f>SUM(M68:S68)</f>
        <v>700</v>
      </c>
      <c r="M68" s="59">
        <v>700</v>
      </c>
      <c r="N68" s="99"/>
      <c r="O68" s="99"/>
      <c r="P68" s="99"/>
      <c r="Q68" s="105"/>
      <c r="R68" s="105"/>
      <c r="S68" s="105"/>
      <c r="T68" s="105"/>
      <c r="U68" s="105"/>
      <c r="V68" s="105"/>
      <c r="W68" s="46" t="s">
        <v>112</v>
      </c>
      <c r="X68" s="46" t="s">
        <v>113</v>
      </c>
      <c r="Y68" s="46" t="s">
        <v>172</v>
      </c>
      <c r="Z68" s="46" t="s">
        <v>173</v>
      </c>
      <c r="AA68" s="46"/>
    </row>
    <row r="69" s="26" customFormat="1" ht="35.25" spans="1:27">
      <c r="A69" s="43" t="s">
        <v>349</v>
      </c>
      <c r="B69" s="43"/>
      <c r="C69" s="43"/>
      <c r="D69" s="44"/>
      <c r="E69" s="45"/>
      <c r="F69" s="45"/>
      <c r="G69" s="45"/>
      <c r="H69" s="45">
        <v>29</v>
      </c>
      <c r="I69" s="57"/>
      <c r="J69" s="57"/>
      <c r="K69" s="58">
        <f t="shared" ref="K69:V69" si="19">SUM(K70:K97)</f>
        <v>22373.3</v>
      </c>
      <c r="L69" s="58">
        <f t="shared" si="19"/>
        <v>22373.3</v>
      </c>
      <c r="M69" s="58">
        <f t="shared" si="19"/>
        <v>12402.5</v>
      </c>
      <c r="N69" s="58">
        <f t="shared" si="19"/>
        <v>7387.5</v>
      </c>
      <c r="O69" s="58">
        <f t="shared" si="19"/>
        <v>0</v>
      </c>
      <c r="P69" s="58">
        <f t="shared" si="19"/>
        <v>2583.3</v>
      </c>
      <c r="Q69" s="58">
        <f t="shared" si="19"/>
        <v>0</v>
      </c>
      <c r="R69" s="58">
        <f t="shared" si="19"/>
        <v>0</v>
      </c>
      <c r="S69" s="58">
        <f t="shared" si="19"/>
        <v>0</v>
      </c>
      <c r="T69" s="58">
        <f t="shared" si="19"/>
        <v>0</v>
      </c>
      <c r="U69" s="58">
        <f t="shared" si="19"/>
        <v>0</v>
      </c>
      <c r="V69" s="58">
        <f t="shared" si="19"/>
        <v>0</v>
      </c>
      <c r="W69" s="45"/>
      <c r="X69" s="45"/>
      <c r="Y69" s="66"/>
      <c r="Z69" s="66"/>
      <c r="AA69" s="66"/>
    </row>
    <row r="70" s="71" customFormat="1" ht="141" spans="1:29">
      <c r="A70" s="46">
        <v>58</v>
      </c>
      <c r="B70" s="46" t="s">
        <v>350</v>
      </c>
      <c r="C70" s="46" t="s">
        <v>351</v>
      </c>
      <c r="D70" s="46" t="s">
        <v>34</v>
      </c>
      <c r="E70" s="88" t="s">
        <v>352</v>
      </c>
      <c r="F70" s="88" t="s">
        <v>327</v>
      </c>
      <c r="G70" s="88" t="s">
        <v>353</v>
      </c>
      <c r="H70" s="149" t="s">
        <v>354</v>
      </c>
      <c r="I70" s="88" t="s">
        <v>148</v>
      </c>
      <c r="J70" s="88">
        <v>1</v>
      </c>
      <c r="K70" s="59">
        <f>SUM(L70,T70:V70)</f>
        <v>240</v>
      </c>
      <c r="L70" s="59">
        <f>SUM(M70:S70)</f>
        <v>240</v>
      </c>
      <c r="M70" s="88">
        <v>240</v>
      </c>
      <c r="N70" s="88"/>
      <c r="O70" s="88"/>
      <c r="P70" s="88"/>
      <c r="Q70" s="88"/>
      <c r="R70" s="88"/>
      <c r="S70" s="88"/>
      <c r="T70" s="88"/>
      <c r="U70" s="88"/>
      <c r="V70" s="88"/>
      <c r="W70" s="88" t="s">
        <v>217</v>
      </c>
      <c r="X70" s="46" t="s">
        <v>725</v>
      </c>
      <c r="Y70" s="46" t="s">
        <v>85</v>
      </c>
      <c r="Z70" s="46" t="s">
        <v>86</v>
      </c>
      <c r="AA70" s="88"/>
      <c r="AB70" s="88"/>
      <c r="AC70" s="179"/>
    </row>
    <row r="71" s="28" customFormat="1" ht="150" customHeight="1" spans="1:27">
      <c r="A71" s="46">
        <v>60</v>
      </c>
      <c r="B71" s="46" t="s">
        <v>371</v>
      </c>
      <c r="C71" s="46" t="s">
        <v>372</v>
      </c>
      <c r="D71" s="46" t="s">
        <v>34</v>
      </c>
      <c r="E71" s="46" t="s">
        <v>352</v>
      </c>
      <c r="F71" s="46" t="s">
        <v>39</v>
      </c>
      <c r="G71" s="46" t="s">
        <v>373</v>
      </c>
      <c r="H71" s="47" t="s">
        <v>374</v>
      </c>
      <c r="I71" s="96" t="s">
        <v>321</v>
      </c>
      <c r="J71" s="96">
        <v>10000</v>
      </c>
      <c r="K71" s="59">
        <f t="shared" ref="K71:K77" si="20">SUM(L71,T71:V71)</f>
        <v>2000</v>
      </c>
      <c r="L71" s="59">
        <f t="shared" ref="L71:L77" si="21">SUM(M71:S71)</f>
        <v>2000</v>
      </c>
      <c r="M71" s="59">
        <v>2000</v>
      </c>
      <c r="N71" s="59"/>
      <c r="O71" s="59"/>
      <c r="P71" s="59"/>
      <c r="Q71" s="46"/>
      <c r="R71" s="46"/>
      <c r="S71" s="46"/>
      <c r="T71" s="46"/>
      <c r="U71" s="46"/>
      <c r="V71" s="46"/>
      <c r="W71" s="46" t="s">
        <v>225</v>
      </c>
      <c r="X71" s="46" t="s">
        <v>729</v>
      </c>
      <c r="Y71" s="46" t="s">
        <v>358</v>
      </c>
      <c r="Z71" s="46" t="s">
        <v>359</v>
      </c>
      <c r="AA71" s="46"/>
    </row>
    <row r="72" s="28" customFormat="1" ht="157" customHeight="1" spans="1:27">
      <c r="A72" s="46">
        <v>61</v>
      </c>
      <c r="B72" s="46" t="s">
        <v>375</v>
      </c>
      <c r="C72" s="46" t="s">
        <v>376</v>
      </c>
      <c r="D72" s="46" t="s">
        <v>34</v>
      </c>
      <c r="E72" s="46" t="s">
        <v>352</v>
      </c>
      <c r="F72" s="46" t="s">
        <v>39</v>
      </c>
      <c r="G72" s="46" t="s">
        <v>373</v>
      </c>
      <c r="H72" s="47" t="s">
        <v>377</v>
      </c>
      <c r="I72" s="96" t="s">
        <v>321</v>
      </c>
      <c r="J72" s="96">
        <v>16000</v>
      </c>
      <c r="K72" s="59">
        <f t="shared" si="20"/>
        <v>2900</v>
      </c>
      <c r="L72" s="59">
        <f t="shared" si="21"/>
        <v>2900</v>
      </c>
      <c r="M72" s="59">
        <v>2900</v>
      </c>
      <c r="N72" s="59"/>
      <c r="O72" s="59"/>
      <c r="P72" s="59"/>
      <c r="Q72" s="46"/>
      <c r="R72" s="46"/>
      <c r="S72" s="46"/>
      <c r="T72" s="46"/>
      <c r="U72" s="46"/>
      <c r="V72" s="46"/>
      <c r="W72" s="46" t="s">
        <v>225</v>
      </c>
      <c r="X72" s="46" t="s">
        <v>729</v>
      </c>
      <c r="Y72" s="46" t="s">
        <v>358</v>
      </c>
      <c r="Z72" s="46" t="s">
        <v>359</v>
      </c>
      <c r="AA72" s="46"/>
    </row>
    <row r="73" s="28" customFormat="1" ht="256" customHeight="1" spans="1:27">
      <c r="A73" s="46">
        <v>62</v>
      </c>
      <c r="B73" s="46" t="s">
        <v>378</v>
      </c>
      <c r="C73" s="46" t="s">
        <v>379</v>
      </c>
      <c r="D73" s="46" t="s">
        <v>34</v>
      </c>
      <c r="E73" s="46" t="s">
        <v>318</v>
      </c>
      <c r="F73" s="46" t="s">
        <v>39</v>
      </c>
      <c r="G73" s="46" t="s">
        <v>380</v>
      </c>
      <c r="H73" s="47" t="s">
        <v>751</v>
      </c>
      <c r="I73" s="46" t="s">
        <v>321</v>
      </c>
      <c r="J73" s="46">
        <v>9600</v>
      </c>
      <c r="K73" s="59">
        <f t="shared" si="20"/>
        <v>790</v>
      </c>
      <c r="L73" s="59">
        <f t="shared" si="21"/>
        <v>790</v>
      </c>
      <c r="M73" s="59">
        <v>790</v>
      </c>
      <c r="N73" s="59"/>
      <c r="O73" s="59"/>
      <c r="P73" s="59"/>
      <c r="Q73" s="46"/>
      <c r="R73" s="46"/>
      <c r="S73" s="46"/>
      <c r="T73" s="46"/>
      <c r="U73" s="46"/>
      <c r="V73" s="46"/>
      <c r="W73" s="46" t="s">
        <v>221</v>
      </c>
      <c r="X73" s="46" t="s">
        <v>728</v>
      </c>
      <c r="Y73" s="46" t="s">
        <v>322</v>
      </c>
      <c r="Z73" s="46" t="s">
        <v>323</v>
      </c>
      <c r="AA73" s="46"/>
    </row>
    <row r="74" s="27" customFormat="1" ht="192" customHeight="1" spans="1:29">
      <c r="A74" s="46">
        <v>63</v>
      </c>
      <c r="B74" s="46" t="s">
        <v>382</v>
      </c>
      <c r="C74" s="46" t="s">
        <v>383</v>
      </c>
      <c r="D74" s="46" t="s">
        <v>34</v>
      </c>
      <c r="E74" s="46" t="s">
        <v>384</v>
      </c>
      <c r="F74" s="46" t="s">
        <v>39</v>
      </c>
      <c r="G74" s="46" t="s">
        <v>385</v>
      </c>
      <c r="H74" s="47" t="s">
        <v>386</v>
      </c>
      <c r="I74" s="46" t="s">
        <v>42</v>
      </c>
      <c r="J74" s="46">
        <v>200</v>
      </c>
      <c r="K74" s="59">
        <f t="shared" si="20"/>
        <v>295</v>
      </c>
      <c r="L74" s="59">
        <f t="shared" si="21"/>
        <v>295</v>
      </c>
      <c r="M74" s="59">
        <v>295</v>
      </c>
      <c r="N74" s="59"/>
      <c r="O74" s="59"/>
      <c r="P74" s="59"/>
      <c r="Q74" s="46"/>
      <c r="R74" s="46"/>
      <c r="S74" s="46"/>
      <c r="T74" s="46"/>
      <c r="U74" s="46"/>
      <c r="V74" s="46"/>
      <c r="W74" s="46" t="s">
        <v>221</v>
      </c>
      <c r="X74" s="46" t="s">
        <v>728</v>
      </c>
      <c r="Y74" s="46" t="s">
        <v>91</v>
      </c>
      <c r="Z74" s="46" t="s">
        <v>92</v>
      </c>
      <c r="AA74" s="46" t="s">
        <v>752</v>
      </c>
      <c r="AB74" s="28"/>
      <c r="AC74" s="28"/>
    </row>
    <row r="75" s="28" customFormat="1" ht="281" customHeight="1" spans="1:27">
      <c r="A75" s="46">
        <v>64</v>
      </c>
      <c r="B75" s="46" t="s">
        <v>387</v>
      </c>
      <c r="C75" s="46" t="s">
        <v>388</v>
      </c>
      <c r="D75" s="46" t="s">
        <v>34</v>
      </c>
      <c r="E75" s="46" t="s">
        <v>362</v>
      </c>
      <c r="F75" s="46" t="s">
        <v>39</v>
      </c>
      <c r="G75" s="46" t="s">
        <v>389</v>
      </c>
      <c r="H75" s="47" t="s">
        <v>390</v>
      </c>
      <c r="I75" s="46" t="s">
        <v>148</v>
      </c>
      <c r="J75" s="46">
        <v>1</v>
      </c>
      <c r="K75" s="59">
        <f t="shared" si="20"/>
        <v>270</v>
      </c>
      <c r="L75" s="59">
        <f t="shared" si="21"/>
        <v>270</v>
      </c>
      <c r="M75" s="59">
        <v>270</v>
      </c>
      <c r="N75" s="59"/>
      <c r="O75" s="59"/>
      <c r="P75" s="59"/>
      <c r="Q75" s="46"/>
      <c r="R75" s="46"/>
      <c r="S75" s="46"/>
      <c r="T75" s="46"/>
      <c r="U75" s="46"/>
      <c r="V75" s="46"/>
      <c r="W75" s="46" t="s">
        <v>177</v>
      </c>
      <c r="X75" s="46" t="s">
        <v>706</v>
      </c>
      <c r="Y75" s="46" t="s">
        <v>358</v>
      </c>
      <c r="Z75" s="46" t="s">
        <v>359</v>
      </c>
      <c r="AA75" s="46"/>
    </row>
    <row r="76" s="28" customFormat="1" ht="141" spans="1:27">
      <c r="A76" s="46">
        <v>65</v>
      </c>
      <c r="B76" s="46" t="s">
        <v>395</v>
      </c>
      <c r="C76" s="46" t="s">
        <v>396</v>
      </c>
      <c r="D76" s="46" t="s">
        <v>34</v>
      </c>
      <c r="E76" s="46" t="s">
        <v>368</v>
      </c>
      <c r="F76" s="46" t="s">
        <v>39</v>
      </c>
      <c r="G76" s="46" t="s">
        <v>397</v>
      </c>
      <c r="H76" s="47" t="s">
        <v>398</v>
      </c>
      <c r="I76" s="46" t="s">
        <v>148</v>
      </c>
      <c r="J76" s="46">
        <v>2</v>
      </c>
      <c r="K76" s="59">
        <f t="shared" si="20"/>
        <v>240</v>
      </c>
      <c r="L76" s="59">
        <f t="shared" si="21"/>
        <v>240</v>
      </c>
      <c r="M76" s="59">
        <v>240</v>
      </c>
      <c r="N76" s="59"/>
      <c r="O76" s="59"/>
      <c r="P76" s="59"/>
      <c r="Q76" s="46"/>
      <c r="R76" s="46"/>
      <c r="S76" s="46"/>
      <c r="T76" s="46"/>
      <c r="U76" s="46"/>
      <c r="V76" s="46"/>
      <c r="W76" s="46" t="s">
        <v>229</v>
      </c>
      <c r="X76" s="46" t="s">
        <v>732</v>
      </c>
      <c r="Y76" s="46" t="s">
        <v>358</v>
      </c>
      <c r="Z76" s="46" t="s">
        <v>359</v>
      </c>
      <c r="AA76" s="46"/>
    </row>
    <row r="77" s="28" customFormat="1" ht="148" customHeight="1" spans="1:27">
      <c r="A77" s="46">
        <v>66</v>
      </c>
      <c r="B77" s="46" t="s">
        <v>399</v>
      </c>
      <c r="C77" s="46" t="s">
        <v>400</v>
      </c>
      <c r="D77" s="46" t="s">
        <v>34</v>
      </c>
      <c r="E77" s="46" t="s">
        <v>362</v>
      </c>
      <c r="F77" s="86" t="s">
        <v>39</v>
      </c>
      <c r="G77" s="87" t="s">
        <v>401</v>
      </c>
      <c r="H77" s="149" t="s">
        <v>402</v>
      </c>
      <c r="I77" s="87" t="s">
        <v>321</v>
      </c>
      <c r="J77" s="87">
        <v>5000</v>
      </c>
      <c r="K77" s="59">
        <f t="shared" si="20"/>
        <v>395</v>
      </c>
      <c r="L77" s="59">
        <f t="shared" si="21"/>
        <v>395</v>
      </c>
      <c r="M77" s="59">
        <v>395</v>
      </c>
      <c r="N77" s="98"/>
      <c r="O77" s="98"/>
      <c r="P77" s="98"/>
      <c r="Q77" s="87"/>
      <c r="R77" s="87"/>
      <c r="S77" s="87"/>
      <c r="T77" s="87"/>
      <c r="U77" s="86"/>
      <c r="V77" s="86"/>
      <c r="W77" s="87" t="s">
        <v>237</v>
      </c>
      <c r="X77" s="46" t="s">
        <v>735</v>
      </c>
      <c r="Y77" s="46" t="s">
        <v>358</v>
      </c>
      <c r="Z77" s="46" t="s">
        <v>359</v>
      </c>
      <c r="AA77" s="46"/>
    </row>
    <row r="78" s="28" customFormat="1" ht="141" spans="1:27">
      <c r="A78" s="46">
        <v>67</v>
      </c>
      <c r="B78" s="46" t="s">
        <v>407</v>
      </c>
      <c r="C78" s="46" t="s">
        <v>408</v>
      </c>
      <c r="D78" s="46" t="s">
        <v>34</v>
      </c>
      <c r="E78" s="46" t="s">
        <v>38</v>
      </c>
      <c r="F78" s="86" t="s">
        <v>39</v>
      </c>
      <c r="G78" s="87" t="s">
        <v>409</v>
      </c>
      <c r="H78" s="149" t="s">
        <v>753</v>
      </c>
      <c r="I78" s="87" t="s">
        <v>42</v>
      </c>
      <c r="J78" s="87">
        <v>46</v>
      </c>
      <c r="K78" s="59">
        <f t="shared" ref="K78:K97" si="22">SUM(L78,T78:V78)</f>
        <v>390</v>
      </c>
      <c r="L78" s="59">
        <f t="shared" ref="L78:L97" si="23">SUM(M78:S78)</f>
        <v>390</v>
      </c>
      <c r="M78" s="59"/>
      <c r="N78" s="98"/>
      <c r="O78" s="98"/>
      <c r="P78" s="98">
        <v>390</v>
      </c>
      <c r="Q78" s="87"/>
      <c r="R78" s="87"/>
      <c r="S78" s="87"/>
      <c r="T78" s="87"/>
      <c r="U78" s="86"/>
      <c r="V78" s="86"/>
      <c r="W78" s="87" t="s">
        <v>201</v>
      </c>
      <c r="X78" s="46" t="s">
        <v>719</v>
      </c>
      <c r="Y78" s="46" t="s">
        <v>411</v>
      </c>
      <c r="Z78" s="46" t="s">
        <v>412</v>
      </c>
      <c r="AA78" s="46"/>
    </row>
    <row r="79" s="28" customFormat="1" ht="105.75" spans="1:27">
      <c r="A79" s="46">
        <v>68</v>
      </c>
      <c r="B79" s="46" t="s">
        <v>413</v>
      </c>
      <c r="C79" s="46" t="s">
        <v>414</v>
      </c>
      <c r="D79" s="46" t="s">
        <v>34</v>
      </c>
      <c r="E79" s="46" t="s">
        <v>38</v>
      </c>
      <c r="F79" s="86" t="s">
        <v>39</v>
      </c>
      <c r="G79" s="87" t="s">
        <v>415</v>
      </c>
      <c r="H79" s="149" t="s">
        <v>416</v>
      </c>
      <c r="I79" s="87" t="s">
        <v>148</v>
      </c>
      <c r="J79" s="87">
        <v>1</v>
      </c>
      <c r="K79" s="59">
        <f t="shared" si="22"/>
        <v>120</v>
      </c>
      <c r="L79" s="59">
        <f t="shared" si="23"/>
        <v>120</v>
      </c>
      <c r="M79" s="59"/>
      <c r="N79" s="98"/>
      <c r="O79" s="98"/>
      <c r="P79" s="98">
        <v>120</v>
      </c>
      <c r="Q79" s="87"/>
      <c r="R79" s="87"/>
      <c r="S79" s="87"/>
      <c r="T79" s="87"/>
      <c r="U79" s="86"/>
      <c r="V79" s="86"/>
      <c r="W79" s="87" t="s">
        <v>177</v>
      </c>
      <c r="X79" s="46" t="s">
        <v>706</v>
      </c>
      <c r="Y79" s="46" t="s">
        <v>411</v>
      </c>
      <c r="Z79" s="46" t="s">
        <v>412</v>
      </c>
      <c r="AA79" s="46"/>
    </row>
    <row r="80" s="27" customFormat="1" ht="141" spans="1:29">
      <c r="A80" s="46">
        <v>69</v>
      </c>
      <c r="B80" s="46" t="s">
        <v>417</v>
      </c>
      <c r="C80" s="46" t="s">
        <v>418</v>
      </c>
      <c r="D80" s="46" t="s">
        <v>34</v>
      </c>
      <c r="E80" s="46" t="s">
        <v>108</v>
      </c>
      <c r="F80" s="46" t="s">
        <v>39</v>
      </c>
      <c r="G80" s="46" t="s">
        <v>328</v>
      </c>
      <c r="H80" s="47" t="s">
        <v>754</v>
      </c>
      <c r="I80" s="87" t="s">
        <v>42</v>
      </c>
      <c r="J80" s="46">
        <v>46</v>
      </c>
      <c r="K80" s="59">
        <f t="shared" si="22"/>
        <v>395</v>
      </c>
      <c r="L80" s="59">
        <f t="shared" si="23"/>
        <v>395</v>
      </c>
      <c r="M80" s="59"/>
      <c r="N80" s="98">
        <v>395</v>
      </c>
      <c r="O80" s="98"/>
      <c r="P80" s="98"/>
      <c r="Q80" s="87"/>
      <c r="R80" s="87"/>
      <c r="S80" s="87"/>
      <c r="T80" s="87"/>
      <c r="U80" s="86"/>
      <c r="V80" s="86"/>
      <c r="W80" s="46" t="s">
        <v>68</v>
      </c>
      <c r="X80" s="46" t="s">
        <v>69</v>
      </c>
      <c r="Y80" s="46" t="s">
        <v>172</v>
      </c>
      <c r="Z80" s="46" t="s">
        <v>173</v>
      </c>
      <c r="AA80" s="46"/>
      <c r="AB80" s="28"/>
      <c r="AC80" s="28"/>
    </row>
    <row r="81" s="28" customFormat="1" ht="105.75" spans="1:27">
      <c r="A81" s="46">
        <v>70</v>
      </c>
      <c r="B81" s="46" t="s">
        <v>420</v>
      </c>
      <c r="C81" s="46" t="s">
        <v>421</v>
      </c>
      <c r="D81" s="46" t="s">
        <v>34</v>
      </c>
      <c r="E81" s="46" t="s">
        <v>108</v>
      </c>
      <c r="F81" s="46" t="s">
        <v>39</v>
      </c>
      <c r="G81" s="46" t="s">
        <v>328</v>
      </c>
      <c r="H81" s="47" t="s">
        <v>755</v>
      </c>
      <c r="I81" s="87" t="s">
        <v>423</v>
      </c>
      <c r="J81" s="46">
        <v>21</v>
      </c>
      <c r="K81" s="59">
        <f t="shared" si="22"/>
        <v>1700</v>
      </c>
      <c r="L81" s="59">
        <f t="shared" si="23"/>
        <v>1700</v>
      </c>
      <c r="M81" s="59"/>
      <c r="N81" s="59">
        <v>1700</v>
      </c>
      <c r="O81" s="59"/>
      <c r="P81" s="59"/>
      <c r="Q81" s="46"/>
      <c r="R81" s="46"/>
      <c r="S81" s="46"/>
      <c r="T81" s="46"/>
      <c r="U81" s="46"/>
      <c r="V81" s="46"/>
      <c r="W81" s="87" t="s">
        <v>112</v>
      </c>
      <c r="X81" s="46" t="s">
        <v>113</v>
      </c>
      <c r="Y81" s="87" t="s">
        <v>424</v>
      </c>
      <c r="Z81" s="46" t="s">
        <v>425</v>
      </c>
      <c r="AA81" s="46"/>
    </row>
    <row r="82" s="28" customFormat="1" ht="105.75" spans="1:27">
      <c r="A82" s="46">
        <v>71</v>
      </c>
      <c r="B82" s="46" t="s">
        <v>426</v>
      </c>
      <c r="C82" s="46" t="s">
        <v>427</v>
      </c>
      <c r="D82" s="46" t="s">
        <v>34</v>
      </c>
      <c r="E82" s="46" t="s">
        <v>38</v>
      </c>
      <c r="F82" s="46" t="s">
        <v>39</v>
      </c>
      <c r="G82" s="46" t="s">
        <v>177</v>
      </c>
      <c r="H82" s="47" t="s">
        <v>756</v>
      </c>
      <c r="I82" s="46" t="s">
        <v>423</v>
      </c>
      <c r="J82" s="46">
        <v>4</v>
      </c>
      <c r="K82" s="59">
        <f t="shared" si="22"/>
        <v>300</v>
      </c>
      <c r="L82" s="59">
        <f t="shared" si="23"/>
        <v>300</v>
      </c>
      <c r="M82" s="59"/>
      <c r="N82" s="59"/>
      <c r="O82" s="59"/>
      <c r="P82" s="59">
        <v>300</v>
      </c>
      <c r="Q82" s="46"/>
      <c r="R82" s="46"/>
      <c r="S82" s="46"/>
      <c r="T82" s="46"/>
      <c r="U82" s="46"/>
      <c r="V82" s="46"/>
      <c r="W82" s="46" t="s">
        <v>177</v>
      </c>
      <c r="X82" s="46" t="s">
        <v>706</v>
      </c>
      <c r="Y82" s="46" t="s">
        <v>424</v>
      </c>
      <c r="Z82" s="46" t="s">
        <v>425</v>
      </c>
      <c r="AA82" s="46"/>
    </row>
    <row r="83" s="28" customFormat="1" ht="105.75" spans="1:27">
      <c r="A83" s="46">
        <v>72</v>
      </c>
      <c r="B83" s="46" t="s">
        <v>429</v>
      </c>
      <c r="C83" s="46" t="s">
        <v>430</v>
      </c>
      <c r="D83" s="46" t="s">
        <v>34</v>
      </c>
      <c r="E83" s="46" t="s">
        <v>38</v>
      </c>
      <c r="F83" s="46" t="s">
        <v>39</v>
      </c>
      <c r="G83" s="46" t="s">
        <v>757</v>
      </c>
      <c r="H83" s="47" t="s">
        <v>758</v>
      </c>
      <c r="I83" s="46" t="s">
        <v>423</v>
      </c>
      <c r="J83" s="46">
        <v>5.5</v>
      </c>
      <c r="K83" s="59">
        <f t="shared" si="22"/>
        <v>395</v>
      </c>
      <c r="L83" s="59">
        <f t="shared" si="23"/>
        <v>395</v>
      </c>
      <c r="M83" s="59"/>
      <c r="N83" s="59">
        <v>395</v>
      </c>
      <c r="O83" s="59"/>
      <c r="P83" s="59"/>
      <c r="Q83" s="46"/>
      <c r="R83" s="46"/>
      <c r="S83" s="46"/>
      <c r="T83" s="46"/>
      <c r="U83" s="46"/>
      <c r="V83" s="46"/>
      <c r="W83" s="46" t="s">
        <v>181</v>
      </c>
      <c r="X83" s="46" t="s">
        <v>709</v>
      </c>
      <c r="Y83" s="46" t="s">
        <v>424</v>
      </c>
      <c r="Z83" s="46" t="s">
        <v>425</v>
      </c>
      <c r="AA83" s="46"/>
    </row>
    <row r="84" s="28" customFormat="1" ht="105.75" spans="1:27">
      <c r="A84" s="46">
        <v>73</v>
      </c>
      <c r="B84" s="46" t="s">
        <v>432</v>
      </c>
      <c r="C84" s="46" t="s">
        <v>433</v>
      </c>
      <c r="D84" s="46" t="s">
        <v>34</v>
      </c>
      <c r="E84" s="46" t="s">
        <v>38</v>
      </c>
      <c r="F84" s="46" t="s">
        <v>39</v>
      </c>
      <c r="G84" s="46" t="s">
        <v>185</v>
      </c>
      <c r="H84" s="47" t="s">
        <v>759</v>
      </c>
      <c r="I84" s="46" t="s">
        <v>423</v>
      </c>
      <c r="J84" s="46">
        <v>16</v>
      </c>
      <c r="K84" s="59">
        <f t="shared" si="22"/>
        <v>1200</v>
      </c>
      <c r="L84" s="59">
        <f t="shared" si="23"/>
        <v>1200</v>
      </c>
      <c r="M84" s="59"/>
      <c r="N84" s="59">
        <f>J84*75</f>
        <v>1200</v>
      </c>
      <c r="O84" s="59"/>
      <c r="P84" s="59"/>
      <c r="Q84" s="46"/>
      <c r="R84" s="46"/>
      <c r="S84" s="46"/>
      <c r="T84" s="46"/>
      <c r="U84" s="46"/>
      <c r="V84" s="46"/>
      <c r="W84" s="46" t="s">
        <v>185</v>
      </c>
      <c r="X84" s="46" t="s">
        <v>712</v>
      </c>
      <c r="Y84" s="46" t="s">
        <v>424</v>
      </c>
      <c r="Z84" s="46" t="s">
        <v>425</v>
      </c>
      <c r="AA84" s="46"/>
    </row>
    <row r="85" s="28" customFormat="1" ht="70.5" spans="1:27">
      <c r="A85" s="46">
        <v>74</v>
      </c>
      <c r="B85" s="46" t="s">
        <v>435</v>
      </c>
      <c r="C85" s="46" t="s">
        <v>436</v>
      </c>
      <c r="D85" s="46" t="s">
        <v>34</v>
      </c>
      <c r="E85" s="46" t="s">
        <v>38</v>
      </c>
      <c r="F85" s="46" t="s">
        <v>39</v>
      </c>
      <c r="G85" s="46" t="s">
        <v>189</v>
      </c>
      <c r="H85" s="47" t="s">
        <v>760</v>
      </c>
      <c r="I85" s="46" t="s">
        <v>423</v>
      </c>
      <c r="J85" s="46">
        <v>12</v>
      </c>
      <c r="K85" s="59">
        <f t="shared" si="22"/>
        <v>900</v>
      </c>
      <c r="L85" s="59">
        <f t="shared" si="23"/>
        <v>900</v>
      </c>
      <c r="M85" s="59"/>
      <c r="N85" s="59">
        <f>J85*75</f>
        <v>900</v>
      </c>
      <c r="O85" s="59"/>
      <c r="P85" s="59"/>
      <c r="Q85" s="46"/>
      <c r="R85" s="46"/>
      <c r="S85" s="46"/>
      <c r="T85" s="46"/>
      <c r="U85" s="46"/>
      <c r="V85" s="46"/>
      <c r="W85" s="46" t="s">
        <v>189</v>
      </c>
      <c r="X85" s="46" t="s">
        <v>714</v>
      </c>
      <c r="Y85" s="46" t="s">
        <v>424</v>
      </c>
      <c r="Z85" s="46" t="s">
        <v>425</v>
      </c>
      <c r="AA85" s="46"/>
    </row>
    <row r="86" s="28" customFormat="1" ht="121" customHeight="1" spans="1:27">
      <c r="A86" s="46">
        <v>75</v>
      </c>
      <c r="B86" s="46" t="s">
        <v>438</v>
      </c>
      <c r="C86" s="46" t="s">
        <v>439</v>
      </c>
      <c r="D86" s="46" t="s">
        <v>34</v>
      </c>
      <c r="E86" s="46" t="s">
        <v>38</v>
      </c>
      <c r="F86" s="46" t="s">
        <v>39</v>
      </c>
      <c r="G86" s="46" t="s">
        <v>193</v>
      </c>
      <c r="H86" s="47" t="s">
        <v>761</v>
      </c>
      <c r="I86" s="46" t="s">
        <v>423</v>
      </c>
      <c r="J86" s="46">
        <v>12.264</v>
      </c>
      <c r="K86" s="59">
        <f t="shared" si="22"/>
        <v>919.8</v>
      </c>
      <c r="L86" s="59">
        <f t="shared" si="23"/>
        <v>919.8</v>
      </c>
      <c r="M86" s="59"/>
      <c r="N86" s="59"/>
      <c r="O86" s="59"/>
      <c r="P86" s="59">
        <f>J86*75</f>
        <v>919.8</v>
      </c>
      <c r="Q86" s="46"/>
      <c r="R86" s="46"/>
      <c r="S86" s="46"/>
      <c r="T86" s="46"/>
      <c r="U86" s="46"/>
      <c r="V86" s="46"/>
      <c r="W86" s="46" t="s">
        <v>193</v>
      </c>
      <c r="X86" s="46" t="s">
        <v>717</v>
      </c>
      <c r="Y86" s="46" t="s">
        <v>424</v>
      </c>
      <c r="Z86" s="46" t="s">
        <v>425</v>
      </c>
      <c r="AA86" s="46"/>
    </row>
    <row r="87" s="28" customFormat="1" ht="105.75" spans="1:27">
      <c r="A87" s="46">
        <v>76</v>
      </c>
      <c r="B87" s="46" t="s">
        <v>441</v>
      </c>
      <c r="C87" s="46" t="s">
        <v>442</v>
      </c>
      <c r="D87" s="46" t="s">
        <v>34</v>
      </c>
      <c r="E87" s="46" t="s">
        <v>38</v>
      </c>
      <c r="F87" s="46" t="s">
        <v>39</v>
      </c>
      <c r="G87" s="46" t="s">
        <v>201</v>
      </c>
      <c r="H87" s="47" t="s">
        <v>443</v>
      </c>
      <c r="I87" s="46" t="s">
        <v>423</v>
      </c>
      <c r="J87" s="46">
        <v>5.5</v>
      </c>
      <c r="K87" s="59">
        <f t="shared" si="22"/>
        <v>412.5</v>
      </c>
      <c r="L87" s="59">
        <f t="shared" si="23"/>
        <v>412.5</v>
      </c>
      <c r="M87" s="59"/>
      <c r="N87" s="59"/>
      <c r="O87" s="59"/>
      <c r="P87" s="59">
        <f>J87*75</f>
        <v>412.5</v>
      </c>
      <c r="Q87" s="46"/>
      <c r="R87" s="46"/>
      <c r="S87" s="46"/>
      <c r="T87" s="46"/>
      <c r="U87" s="46"/>
      <c r="V87" s="46"/>
      <c r="W87" s="46" t="s">
        <v>201</v>
      </c>
      <c r="X87" s="46" t="s">
        <v>719</v>
      </c>
      <c r="Y87" s="46" t="s">
        <v>424</v>
      </c>
      <c r="Z87" s="46" t="s">
        <v>425</v>
      </c>
      <c r="AA87" s="46"/>
    </row>
    <row r="88" s="28" customFormat="1" ht="70.5" spans="1:27">
      <c r="A88" s="46">
        <v>77</v>
      </c>
      <c r="B88" s="46" t="s">
        <v>444</v>
      </c>
      <c r="C88" s="46" t="s">
        <v>445</v>
      </c>
      <c r="D88" s="46" t="s">
        <v>34</v>
      </c>
      <c r="E88" s="46" t="s">
        <v>38</v>
      </c>
      <c r="F88" s="46" t="s">
        <v>39</v>
      </c>
      <c r="G88" s="46" t="s">
        <v>446</v>
      </c>
      <c r="H88" s="47" t="s">
        <v>762</v>
      </c>
      <c r="I88" s="46" t="s">
        <v>423</v>
      </c>
      <c r="J88" s="46">
        <v>9</v>
      </c>
      <c r="K88" s="59">
        <f t="shared" si="22"/>
        <v>675</v>
      </c>
      <c r="L88" s="59">
        <f t="shared" si="23"/>
        <v>675</v>
      </c>
      <c r="M88" s="59"/>
      <c r="N88" s="59">
        <f>J88*75</f>
        <v>675</v>
      </c>
      <c r="O88" s="59"/>
      <c r="P88" s="59"/>
      <c r="Q88" s="46"/>
      <c r="R88" s="46"/>
      <c r="S88" s="46"/>
      <c r="T88" s="46"/>
      <c r="U88" s="46"/>
      <c r="V88" s="46"/>
      <c r="W88" s="46" t="s">
        <v>446</v>
      </c>
      <c r="X88" s="46" t="s">
        <v>763</v>
      </c>
      <c r="Y88" s="46" t="s">
        <v>424</v>
      </c>
      <c r="Z88" s="46" t="s">
        <v>425</v>
      </c>
      <c r="AA88" s="46"/>
    </row>
    <row r="89" s="28" customFormat="1" ht="128" customHeight="1" spans="1:27">
      <c r="A89" s="46">
        <v>78</v>
      </c>
      <c r="B89" s="46" t="s">
        <v>448</v>
      </c>
      <c r="C89" s="46" t="s">
        <v>449</v>
      </c>
      <c r="D89" s="46" t="s">
        <v>34</v>
      </c>
      <c r="E89" s="46" t="s">
        <v>38</v>
      </c>
      <c r="F89" s="46" t="s">
        <v>39</v>
      </c>
      <c r="G89" s="46" t="s">
        <v>205</v>
      </c>
      <c r="H89" s="47" t="s">
        <v>764</v>
      </c>
      <c r="I89" s="46" t="s">
        <v>423</v>
      </c>
      <c r="J89" s="46">
        <v>5.2</v>
      </c>
      <c r="K89" s="59">
        <f t="shared" si="22"/>
        <v>390</v>
      </c>
      <c r="L89" s="59">
        <f t="shared" si="23"/>
        <v>390</v>
      </c>
      <c r="M89" s="59"/>
      <c r="N89" s="59">
        <f>J89*75</f>
        <v>390</v>
      </c>
      <c r="O89" s="59"/>
      <c r="P89" s="59"/>
      <c r="Q89" s="46"/>
      <c r="R89" s="46"/>
      <c r="S89" s="46"/>
      <c r="T89" s="46"/>
      <c r="U89" s="46"/>
      <c r="V89" s="46"/>
      <c r="W89" s="46" t="s">
        <v>205</v>
      </c>
      <c r="X89" s="46" t="s">
        <v>720</v>
      </c>
      <c r="Y89" s="46" t="s">
        <v>424</v>
      </c>
      <c r="Z89" s="46" t="s">
        <v>425</v>
      </c>
      <c r="AA89" s="46"/>
    </row>
    <row r="90" s="28" customFormat="1" ht="70.5" spans="1:27">
      <c r="A90" s="46">
        <v>79</v>
      </c>
      <c r="B90" s="46" t="s">
        <v>451</v>
      </c>
      <c r="C90" s="46" t="s">
        <v>452</v>
      </c>
      <c r="D90" s="46" t="s">
        <v>34</v>
      </c>
      <c r="E90" s="46" t="s">
        <v>38</v>
      </c>
      <c r="F90" s="46" t="s">
        <v>39</v>
      </c>
      <c r="G90" s="46" t="s">
        <v>213</v>
      </c>
      <c r="H90" s="47" t="s">
        <v>765</v>
      </c>
      <c r="I90" s="46" t="s">
        <v>423</v>
      </c>
      <c r="J90" s="46">
        <v>15</v>
      </c>
      <c r="K90" s="59">
        <f t="shared" si="22"/>
        <v>1125</v>
      </c>
      <c r="L90" s="59">
        <f t="shared" si="23"/>
        <v>1125</v>
      </c>
      <c r="M90" s="59">
        <f>J90*75</f>
        <v>1125</v>
      </c>
      <c r="N90" s="59"/>
      <c r="O90" s="59"/>
      <c r="P90" s="59"/>
      <c r="Q90" s="46"/>
      <c r="R90" s="46"/>
      <c r="S90" s="46"/>
      <c r="T90" s="46"/>
      <c r="U90" s="46"/>
      <c r="V90" s="46"/>
      <c r="W90" s="46" t="s">
        <v>213</v>
      </c>
      <c r="X90" s="46" t="s">
        <v>723</v>
      </c>
      <c r="Y90" s="46" t="s">
        <v>424</v>
      </c>
      <c r="Z90" s="46" t="s">
        <v>425</v>
      </c>
      <c r="AA90" s="46"/>
    </row>
    <row r="91" s="28" customFormat="1" ht="105.75" spans="1:27">
      <c r="A91" s="46">
        <v>80</v>
      </c>
      <c r="B91" s="46" t="s">
        <v>454</v>
      </c>
      <c r="C91" s="46" t="s">
        <v>455</v>
      </c>
      <c r="D91" s="46" t="s">
        <v>34</v>
      </c>
      <c r="E91" s="46" t="s">
        <v>38</v>
      </c>
      <c r="F91" s="46" t="s">
        <v>39</v>
      </c>
      <c r="G91" s="46" t="s">
        <v>217</v>
      </c>
      <c r="H91" s="47" t="s">
        <v>766</v>
      </c>
      <c r="I91" s="46" t="s">
        <v>423</v>
      </c>
      <c r="J91" s="46">
        <v>20</v>
      </c>
      <c r="K91" s="59">
        <f t="shared" si="22"/>
        <v>1500</v>
      </c>
      <c r="L91" s="59">
        <f t="shared" si="23"/>
        <v>1500</v>
      </c>
      <c r="M91" s="59">
        <f>J91*75</f>
        <v>1500</v>
      </c>
      <c r="N91" s="59"/>
      <c r="O91" s="59"/>
      <c r="P91" s="59"/>
      <c r="Q91" s="46"/>
      <c r="R91" s="46"/>
      <c r="S91" s="46"/>
      <c r="T91" s="46"/>
      <c r="U91" s="46"/>
      <c r="V91" s="46"/>
      <c r="W91" s="46" t="s">
        <v>217</v>
      </c>
      <c r="X91" s="46" t="s">
        <v>725</v>
      </c>
      <c r="Y91" s="46" t="s">
        <v>424</v>
      </c>
      <c r="Z91" s="46" t="s">
        <v>425</v>
      </c>
      <c r="AA91" s="46"/>
    </row>
    <row r="92" s="28" customFormat="1" ht="105.75" spans="1:27">
      <c r="A92" s="46">
        <v>81</v>
      </c>
      <c r="B92" s="46" t="s">
        <v>456</v>
      </c>
      <c r="C92" s="46" t="s">
        <v>457</v>
      </c>
      <c r="D92" s="46" t="s">
        <v>34</v>
      </c>
      <c r="E92" s="46" t="s">
        <v>38</v>
      </c>
      <c r="F92" s="46" t="s">
        <v>39</v>
      </c>
      <c r="G92" s="46" t="s">
        <v>221</v>
      </c>
      <c r="H92" s="47" t="s">
        <v>767</v>
      </c>
      <c r="I92" s="46" t="s">
        <v>423</v>
      </c>
      <c r="J92" s="46">
        <v>23.1</v>
      </c>
      <c r="K92" s="59">
        <f t="shared" si="22"/>
        <v>1732.5</v>
      </c>
      <c r="L92" s="59">
        <f t="shared" si="23"/>
        <v>1732.5</v>
      </c>
      <c r="M92" s="59"/>
      <c r="N92" s="59">
        <v>1732.5</v>
      </c>
      <c r="O92" s="59"/>
      <c r="P92" s="59"/>
      <c r="Q92" s="46"/>
      <c r="R92" s="46"/>
      <c r="S92" s="46"/>
      <c r="T92" s="46"/>
      <c r="U92" s="46"/>
      <c r="V92" s="46"/>
      <c r="W92" s="46" t="s">
        <v>221</v>
      </c>
      <c r="X92" s="46" t="s">
        <v>728</v>
      </c>
      <c r="Y92" s="46" t="s">
        <v>424</v>
      </c>
      <c r="Z92" s="46" t="s">
        <v>425</v>
      </c>
      <c r="AA92" s="46"/>
    </row>
    <row r="93" s="28" customFormat="1" ht="105.75" spans="1:27">
      <c r="A93" s="46">
        <v>82</v>
      </c>
      <c r="B93" s="46" t="s">
        <v>463</v>
      </c>
      <c r="C93" s="46" t="s">
        <v>464</v>
      </c>
      <c r="D93" s="46" t="s">
        <v>34</v>
      </c>
      <c r="E93" s="46" t="s">
        <v>38</v>
      </c>
      <c r="F93" s="46" t="s">
        <v>39</v>
      </c>
      <c r="G93" s="46" t="s">
        <v>225</v>
      </c>
      <c r="H93" s="47" t="s">
        <v>768</v>
      </c>
      <c r="I93" s="46" t="s">
        <v>423</v>
      </c>
      <c r="J93" s="46">
        <v>5.3</v>
      </c>
      <c r="K93" s="59">
        <f t="shared" si="22"/>
        <v>397.5</v>
      </c>
      <c r="L93" s="59">
        <f t="shared" si="23"/>
        <v>397.5</v>
      </c>
      <c r="M93" s="59">
        <f>J93*75</f>
        <v>397.5</v>
      </c>
      <c r="N93" s="59"/>
      <c r="O93" s="59"/>
      <c r="P93" s="59"/>
      <c r="Q93" s="46"/>
      <c r="R93" s="46"/>
      <c r="S93" s="46"/>
      <c r="T93" s="46"/>
      <c r="U93" s="46"/>
      <c r="V93" s="46"/>
      <c r="W93" s="46" t="s">
        <v>225</v>
      </c>
      <c r="X93" s="46" t="s">
        <v>729</v>
      </c>
      <c r="Y93" s="46" t="s">
        <v>424</v>
      </c>
      <c r="Z93" s="46" t="s">
        <v>425</v>
      </c>
      <c r="AA93" s="46"/>
    </row>
    <row r="94" s="28" customFormat="1" ht="105.75" spans="1:27">
      <c r="A94" s="46">
        <v>83</v>
      </c>
      <c r="B94" s="46" t="s">
        <v>465</v>
      </c>
      <c r="C94" s="46" t="s">
        <v>466</v>
      </c>
      <c r="D94" s="46" t="s">
        <v>34</v>
      </c>
      <c r="E94" s="46" t="s">
        <v>38</v>
      </c>
      <c r="F94" s="46" t="s">
        <v>39</v>
      </c>
      <c r="G94" s="46" t="s">
        <v>229</v>
      </c>
      <c r="H94" s="47" t="s">
        <v>769</v>
      </c>
      <c r="I94" s="46" t="s">
        <v>423</v>
      </c>
      <c r="J94" s="46">
        <v>5</v>
      </c>
      <c r="K94" s="59">
        <f t="shared" si="22"/>
        <v>375</v>
      </c>
      <c r="L94" s="59">
        <f t="shared" si="23"/>
        <v>375</v>
      </c>
      <c r="M94" s="59">
        <f>J94*75</f>
        <v>375</v>
      </c>
      <c r="N94" s="59"/>
      <c r="O94" s="59"/>
      <c r="P94" s="59"/>
      <c r="Q94" s="46"/>
      <c r="R94" s="46"/>
      <c r="S94" s="46"/>
      <c r="T94" s="46"/>
      <c r="U94" s="46"/>
      <c r="V94" s="46"/>
      <c r="W94" s="46" t="s">
        <v>229</v>
      </c>
      <c r="X94" s="46" t="s">
        <v>732</v>
      </c>
      <c r="Y94" s="46" t="s">
        <v>424</v>
      </c>
      <c r="Z94" s="46" t="s">
        <v>425</v>
      </c>
      <c r="AA94" s="46"/>
    </row>
    <row r="95" s="28" customFormat="1" ht="105.75" spans="1:27">
      <c r="A95" s="46">
        <v>84</v>
      </c>
      <c r="B95" s="46" t="s">
        <v>468</v>
      </c>
      <c r="C95" s="46" t="s">
        <v>469</v>
      </c>
      <c r="D95" s="46" t="s">
        <v>34</v>
      </c>
      <c r="E95" s="46" t="s">
        <v>38</v>
      </c>
      <c r="F95" s="46" t="s">
        <v>39</v>
      </c>
      <c r="G95" s="46" t="s">
        <v>233</v>
      </c>
      <c r="H95" s="47" t="s">
        <v>765</v>
      </c>
      <c r="I95" s="46" t="s">
        <v>423</v>
      </c>
      <c r="J95" s="46">
        <v>15</v>
      </c>
      <c r="K95" s="59">
        <f t="shared" si="22"/>
        <v>1125</v>
      </c>
      <c r="L95" s="59">
        <f t="shared" si="23"/>
        <v>1125</v>
      </c>
      <c r="M95" s="59">
        <f>J95*75</f>
        <v>1125</v>
      </c>
      <c r="N95" s="59"/>
      <c r="O95" s="59"/>
      <c r="P95" s="59"/>
      <c r="Q95" s="46"/>
      <c r="R95" s="46"/>
      <c r="S95" s="46"/>
      <c r="T95" s="46"/>
      <c r="U95" s="46"/>
      <c r="V95" s="46"/>
      <c r="W95" s="46" t="s">
        <v>233</v>
      </c>
      <c r="X95" s="46" t="s">
        <v>733</v>
      </c>
      <c r="Y95" s="46" t="s">
        <v>424</v>
      </c>
      <c r="Z95" s="46" t="s">
        <v>425</v>
      </c>
      <c r="AA95" s="46"/>
    </row>
    <row r="96" s="28" customFormat="1" ht="70.5" spans="1:27">
      <c r="A96" s="46">
        <v>85</v>
      </c>
      <c r="B96" s="46" t="s">
        <v>470</v>
      </c>
      <c r="C96" s="46" t="s">
        <v>471</v>
      </c>
      <c r="D96" s="46" t="s">
        <v>34</v>
      </c>
      <c r="E96" s="46" t="s">
        <v>38</v>
      </c>
      <c r="F96" s="46" t="s">
        <v>39</v>
      </c>
      <c r="G96" s="46" t="s">
        <v>237</v>
      </c>
      <c r="H96" s="47" t="s">
        <v>770</v>
      </c>
      <c r="I96" s="46" t="s">
        <v>423</v>
      </c>
      <c r="J96" s="46">
        <v>6.3</v>
      </c>
      <c r="K96" s="59">
        <f t="shared" si="22"/>
        <v>441</v>
      </c>
      <c r="L96" s="59">
        <f t="shared" si="23"/>
        <v>441</v>
      </c>
      <c r="M96" s="59"/>
      <c r="N96" s="59"/>
      <c r="O96" s="59"/>
      <c r="P96" s="59">
        <v>441</v>
      </c>
      <c r="Q96" s="46"/>
      <c r="R96" s="46"/>
      <c r="S96" s="46"/>
      <c r="T96" s="46"/>
      <c r="U96" s="46"/>
      <c r="V96" s="46"/>
      <c r="W96" s="46" t="s">
        <v>237</v>
      </c>
      <c r="X96" s="46" t="s">
        <v>735</v>
      </c>
      <c r="Y96" s="46" t="s">
        <v>424</v>
      </c>
      <c r="Z96" s="46" t="s">
        <v>425</v>
      </c>
      <c r="AA96" s="46"/>
    </row>
    <row r="97" s="28" customFormat="1" ht="105.75" spans="1:27">
      <c r="A97" s="46">
        <v>86</v>
      </c>
      <c r="B97" s="46" t="s">
        <v>473</v>
      </c>
      <c r="C97" s="46" t="s">
        <v>474</v>
      </c>
      <c r="D97" s="46" t="s">
        <v>34</v>
      </c>
      <c r="E97" s="46" t="s">
        <v>38</v>
      </c>
      <c r="F97" s="46" t="s">
        <v>39</v>
      </c>
      <c r="G97" s="46" t="s">
        <v>771</v>
      </c>
      <c r="H97" s="47" t="s">
        <v>772</v>
      </c>
      <c r="I97" s="46" t="s">
        <v>423</v>
      </c>
      <c r="J97" s="46">
        <v>10</v>
      </c>
      <c r="K97" s="59">
        <f t="shared" si="22"/>
        <v>750</v>
      </c>
      <c r="L97" s="59">
        <f t="shared" si="23"/>
        <v>750</v>
      </c>
      <c r="M97" s="59">
        <v>750</v>
      </c>
      <c r="N97" s="59"/>
      <c r="O97" s="59"/>
      <c r="P97" s="59"/>
      <c r="Q97" s="46"/>
      <c r="R97" s="46"/>
      <c r="S97" s="46"/>
      <c r="T97" s="46"/>
      <c r="U97" s="46"/>
      <c r="V97" s="46"/>
      <c r="W97" s="46" t="s">
        <v>209</v>
      </c>
      <c r="X97" s="46" t="s">
        <v>722</v>
      </c>
      <c r="Y97" s="46" t="s">
        <v>424</v>
      </c>
      <c r="Z97" s="46" t="s">
        <v>425</v>
      </c>
      <c r="AA97" s="46"/>
    </row>
    <row r="98" s="26" customFormat="1" ht="35.25" spans="1:27">
      <c r="A98" s="45" t="s">
        <v>475</v>
      </c>
      <c r="B98" s="45" t="s">
        <v>476</v>
      </c>
      <c r="C98" s="45"/>
      <c r="D98" s="44"/>
      <c r="E98" s="45"/>
      <c r="F98" s="45"/>
      <c r="G98" s="45"/>
      <c r="H98" s="45">
        <v>7</v>
      </c>
      <c r="I98" s="57"/>
      <c r="J98" s="57">
        <f>K98/K7</f>
        <v>0.0630517690500504</v>
      </c>
      <c r="K98" s="58">
        <f t="shared" ref="K98:V98" si="24">SUM(K99:K105)</f>
        <v>5328.9</v>
      </c>
      <c r="L98" s="58">
        <f t="shared" si="24"/>
        <v>5264.7</v>
      </c>
      <c r="M98" s="58">
        <f t="shared" si="24"/>
        <v>450</v>
      </c>
      <c r="N98" s="58">
        <f t="shared" si="24"/>
        <v>4814.7</v>
      </c>
      <c r="O98" s="58">
        <f t="shared" si="24"/>
        <v>0</v>
      </c>
      <c r="P98" s="58">
        <f t="shared" si="24"/>
        <v>0</v>
      </c>
      <c r="Q98" s="58">
        <f t="shared" si="24"/>
        <v>0</v>
      </c>
      <c r="R98" s="58">
        <f t="shared" si="24"/>
        <v>0</v>
      </c>
      <c r="S98" s="58">
        <f t="shared" si="24"/>
        <v>0</v>
      </c>
      <c r="T98" s="58">
        <f t="shared" si="24"/>
        <v>0</v>
      </c>
      <c r="U98" s="58">
        <f t="shared" si="24"/>
        <v>64.2</v>
      </c>
      <c r="V98" s="58">
        <f t="shared" si="24"/>
        <v>0</v>
      </c>
      <c r="W98" s="45"/>
      <c r="X98" s="45"/>
      <c r="Y98" s="58"/>
      <c r="Z98" s="58"/>
      <c r="AA98" s="58"/>
    </row>
    <row r="99" s="72" customFormat="1" ht="133" customHeight="1" spans="1:27">
      <c r="A99" s="46">
        <v>87</v>
      </c>
      <c r="B99" s="46" t="s">
        <v>477</v>
      </c>
      <c r="C99" s="46" t="s">
        <v>478</v>
      </c>
      <c r="D99" s="46" t="s">
        <v>479</v>
      </c>
      <c r="E99" s="46" t="s">
        <v>480</v>
      </c>
      <c r="F99" s="87" t="s">
        <v>39</v>
      </c>
      <c r="G99" s="46" t="s">
        <v>169</v>
      </c>
      <c r="H99" s="47" t="s">
        <v>481</v>
      </c>
      <c r="I99" s="87" t="s">
        <v>330</v>
      </c>
      <c r="J99" s="87">
        <v>1579</v>
      </c>
      <c r="K99" s="59">
        <f t="shared" ref="K99:K105" si="25">SUM(L99,T99:V99)</f>
        <v>1894.8</v>
      </c>
      <c r="L99" s="59">
        <f t="shared" ref="L99:L105" si="26">SUM(M99:S99)</f>
        <v>1894.8</v>
      </c>
      <c r="M99" s="59"/>
      <c r="N99" s="98">
        <v>1894.8</v>
      </c>
      <c r="O99" s="98"/>
      <c r="P99" s="98"/>
      <c r="Q99" s="87"/>
      <c r="R99" s="87"/>
      <c r="S99" s="87"/>
      <c r="T99" s="87"/>
      <c r="U99" s="87"/>
      <c r="V99" s="87"/>
      <c r="W99" s="87" t="s">
        <v>482</v>
      </c>
      <c r="X99" s="87" t="s">
        <v>483</v>
      </c>
      <c r="Y99" s="87" t="s">
        <v>482</v>
      </c>
      <c r="Z99" s="87" t="s">
        <v>483</v>
      </c>
      <c r="AA99" s="46"/>
    </row>
    <row r="100" s="72" customFormat="1" ht="133" customHeight="1" spans="1:27">
      <c r="A100" s="46">
        <v>88</v>
      </c>
      <c r="B100" s="46" t="s">
        <v>484</v>
      </c>
      <c r="C100" s="46" t="s">
        <v>485</v>
      </c>
      <c r="D100" s="46" t="s">
        <v>479</v>
      </c>
      <c r="E100" s="46" t="s">
        <v>486</v>
      </c>
      <c r="F100" s="87" t="s">
        <v>39</v>
      </c>
      <c r="G100" s="46" t="s">
        <v>169</v>
      </c>
      <c r="H100" s="47" t="s">
        <v>487</v>
      </c>
      <c r="I100" s="46" t="s">
        <v>488</v>
      </c>
      <c r="J100" s="87">
        <v>1216</v>
      </c>
      <c r="K100" s="59">
        <f t="shared" si="25"/>
        <v>1276.8</v>
      </c>
      <c r="L100" s="59">
        <f t="shared" si="26"/>
        <v>1276.8</v>
      </c>
      <c r="M100" s="59"/>
      <c r="N100" s="98">
        <v>1276.8</v>
      </c>
      <c r="O100" s="98"/>
      <c r="P100" s="98"/>
      <c r="Q100" s="87"/>
      <c r="R100" s="87"/>
      <c r="S100" s="87"/>
      <c r="T100" s="87"/>
      <c r="U100" s="87"/>
      <c r="V100" s="87"/>
      <c r="W100" s="87" t="s">
        <v>489</v>
      </c>
      <c r="X100" s="46" t="s">
        <v>490</v>
      </c>
      <c r="Y100" s="87" t="s">
        <v>489</v>
      </c>
      <c r="Z100" s="46" t="s">
        <v>490</v>
      </c>
      <c r="AA100" s="46"/>
    </row>
    <row r="101" s="28" customFormat="1" ht="133" customHeight="1" spans="1:27">
      <c r="A101" s="46">
        <v>89</v>
      </c>
      <c r="B101" s="46" t="s">
        <v>491</v>
      </c>
      <c r="C101" s="46" t="s">
        <v>492</v>
      </c>
      <c r="D101" s="46" t="s">
        <v>479</v>
      </c>
      <c r="E101" s="46" t="s">
        <v>493</v>
      </c>
      <c r="F101" s="46" t="s">
        <v>39</v>
      </c>
      <c r="G101" s="46" t="s">
        <v>169</v>
      </c>
      <c r="H101" s="47" t="s">
        <v>773</v>
      </c>
      <c r="I101" s="46" t="s">
        <v>488</v>
      </c>
      <c r="J101" s="46">
        <v>2250</v>
      </c>
      <c r="K101" s="59">
        <f t="shared" si="25"/>
        <v>450</v>
      </c>
      <c r="L101" s="59">
        <f t="shared" si="26"/>
        <v>450</v>
      </c>
      <c r="M101" s="59">
        <v>450</v>
      </c>
      <c r="N101" s="59"/>
      <c r="O101" s="59"/>
      <c r="P101" s="59"/>
      <c r="Q101" s="46"/>
      <c r="R101" s="46"/>
      <c r="S101" s="46"/>
      <c r="T101" s="46"/>
      <c r="U101" s="46"/>
      <c r="V101" s="46"/>
      <c r="W101" s="46" t="s">
        <v>489</v>
      </c>
      <c r="X101" s="46" t="s">
        <v>490</v>
      </c>
      <c r="Y101" s="46" t="s">
        <v>489</v>
      </c>
      <c r="Z101" s="46" t="s">
        <v>490</v>
      </c>
      <c r="AA101" s="46"/>
    </row>
    <row r="102" s="28" customFormat="1" ht="133" customHeight="1" spans="1:27">
      <c r="A102" s="46">
        <v>90</v>
      </c>
      <c r="B102" s="46" t="s">
        <v>495</v>
      </c>
      <c r="C102" s="46" t="s">
        <v>496</v>
      </c>
      <c r="D102" s="46" t="s">
        <v>479</v>
      </c>
      <c r="E102" s="46" t="s">
        <v>493</v>
      </c>
      <c r="F102" s="46" t="s">
        <v>39</v>
      </c>
      <c r="G102" s="46" t="s">
        <v>169</v>
      </c>
      <c r="H102" s="47" t="s">
        <v>774</v>
      </c>
      <c r="I102" s="46" t="s">
        <v>488</v>
      </c>
      <c r="J102" s="46">
        <v>15033</v>
      </c>
      <c r="K102" s="59">
        <f t="shared" si="25"/>
        <v>1503.3</v>
      </c>
      <c r="L102" s="59">
        <f t="shared" si="26"/>
        <v>1503.3</v>
      </c>
      <c r="M102" s="59"/>
      <c r="N102" s="59">
        <v>1503.3</v>
      </c>
      <c r="O102" s="59"/>
      <c r="P102" s="59"/>
      <c r="Q102" s="46"/>
      <c r="R102" s="46"/>
      <c r="S102" s="46"/>
      <c r="T102" s="46"/>
      <c r="U102" s="46"/>
      <c r="V102" s="46"/>
      <c r="W102" s="46" t="s">
        <v>489</v>
      </c>
      <c r="X102" s="46" t="s">
        <v>490</v>
      </c>
      <c r="Y102" s="46" t="s">
        <v>489</v>
      </c>
      <c r="Z102" s="46" t="s">
        <v>490</v>
      </c>
      <c r="AA102" s="46"/>
    </row>
    <row r="103" s="28" customFormat="1" ht="133" customHeight="1" spans="1:27">
      <c r="A103" s="46">
        <v>91</v>
      </c>
      <c r="B103" s="46" t="s">
        <v>498</v>
      </c>
      <c r="C103" s="46" t="s">
        <v>499</v>
      </c>
      <c r="D103" s="46" t="s">
        <v>479</v>
      </c>
      <c r="E103" s="46" t="s">
        <v>493</v>
      </c>
      <c r="F103" s="46" t="s">
        <v>39</v>
      </c>
      <c r="G103" s="46" t="s">
        <v>169</v>
      </c>
      <c r="H103" s="47" t="s">
        <v>775</v>
      </c>
      <c r="I103" s="46" t="s">
        <v>488</v>
      </c>
      <c r="J103" s="46">
        <v>3210</v>
      </c>
      <c r="K103" s="59">
        <f t="shared" si="25"/>
        <v>64.2</v>
      </c>
      <c r="L103" s="59">
        <f t="shared" si="26"/>
        <v>0</v>
      </c>
      <c r="M103" s="59"/>
      <c r="N103" s="59"/>
      <c r="O103" s="59"/>
      <c r="P103" s="59"/>
      <c r="Q103" s="46"/>
      <c r="R103" s="46"/>
      <c r="S103" s="46"/>
      <c r="T103" s="46"/>
      <c r="U103" s="59">
        <v>64.2</v>
      </c>
      <c r="V103" s="46"/>
      <c r="W103" s="46" t="s">
        <v>489</v>
      </c>
      <c r="X103" s="46" t="s">
        <v>490</v>
      </c>
      <c r="Y103" s="46" t="s">
        <v>489</v>
      </c>
      <c r="Z103" s="46" t="s">
        <v>490</v>
      </c>
      <c r="AA103" s="46"/>
    </row>
    <row r="104" s="28" customFormat="1" ht="133" customHeight="1" spans="1:27">
      <c r="A104" s="46">
        <v>92</v>
      </c>
      <c r="B104" s="46" t="s">
        <v>501</v>
      </c>
      <c r="C104" s="46" t="s">
        <v>502</v>
      </c>
      <c r="D104" s="46" t="s">
        <v>479</v>
      </c>
      <c r="E104" s="46" t="s">
        <v>503</v>
      </c>
      <c r="F104" s="46" t="s">
        <v>39</v>
      </c>
      <c r="G104" s="46" t="s">
        <v>169</v>
      </c>
      <c r="H104" s="47" t="s">
        <v>776</v>
      </c>
      <c r="I104" s="46" t="s">
        <v>171</v>
      </c>
      <c r="J104" s="46">
        <v>561</v>
      </c>
      <c r="K104" s="59">
        <f t="shared" si="25"/>
        <v>112.2</v>
      </c>
      <c r="L104" s="59">
        <f t="shared" si="26"/>
        <v>112.2</v>
      </c>
      <c r="M104" s="59"/>
      <c r="N104" s="59">
        <v>112.2</v>
      </c>
      <c r="O104" s="59"/>
      <c r="P104" s="59"/>
      <c r="Q104" s="46"/>
      <c r="R104" s="46"/>
      <c r="S104" s="46"/>
      <c r="T104" s="46"/>
      <c r="U104" s="46"/>
      <c r="V104" s="46"/>
      <c r="W104" s="46" t="s">
        <v>489</v>
      </c>
      <c r="X104" s="46" t="s">
        <v>490</v>
      </c>
      <c r="Y104" s="46" t="s">
        <v>489</v>
      </c>
      <c r="Z104" s="46" t="s">
        <v>490</v>
      </c>
      <c r="AA104" s="46"/>
    </row>
    <row r="105" s="28" customFormat="1" ht="133" customHeight="1" spans="1:27">
      <c r="A105" s="46">
        <v>93</v>
      </c>
      <c r="B105" s="46" t="s">
        <v>505</v>
      </c>
      <c r="C105" s="46" t="s">
        <v>506</v>
      </c>
      <c r="D105" s="46" t="s">
        <v>479</v>
      </c>
      <c r="E105" s="46" t="s">
        <v>503</v>
      </c>
      <c r="F105" s="46" t="s">
        <v>39</v>
      </c>
      <c r="G105" s="46" t="s">
        <v>169</v>
      </c>
      <c r="H105" s="47" t="s">
        <v>777</v>
      </c>
      <c r="I105" s="46" t="s">
        <v>171</v>
      </c>
      <c r="J105" s="46">
        <v>276</v>
      </c>
      <c r="K105" s="59">
        <f t="shared" si="25"/>
        <v>27.6</v>
      </c>
      <c r="L105" s="59">
        <f t="shared" si="26"/>
        <v>27.6</v>
      </c>
      <c r="M105" s="59"/>
      <c r="N105" s="59">
        <v>27.6</v>
      </c>
      <c r="O105" s="59"/>
      <c r="P105" s="59"/>
      <c r="Q105" s="46"/>
      <c r="R105" s="46"/>
      <c r="S105" s="46"/>
      <c r="T105" s="46"/>
      <c r="U105" s="46"/>
      <c r="V105" s="46"/>
      <c r="W105" s="46" t="s">
        <v>489</v>
      </c>
      <c r="X105" s="46" t="s">
        <v>490</v>
      </c>
      <c r="Y105" s="46" t="s">
        <v>489</v>
      </c>
      <c r="Z105" s="46" t="s">
        <v>490</v>
      </c>
      <c r="AA105" s="46"/>
    </row>
    <row r="106" s="26" customFormat="1" ht="35.25" spans="1:27">
      <c r="A106" s="45" t="s">
        <v>508</v>
      </c>
      <c r="B106" s="45" t="s">
        <v>509</v>
      </c>
      <c r="C106" s="45"/>
      <c r="D106" s="44"/>
      <c r="E106" s="45"/>
      <c r="F106" s="45"/>
      <c r="G106" s="45"/>
      <c r="H106" s="45">
        <f>SUBTOTAL(9,H107,H110,H119,H122)</f>
        <v>27</v>
      </c>
      <c r="I106" s="57"/>
      <c r="J106" s="57">
        <f>K106/K7</f>
        <v>0.175784034713856</v>
      </c>
      <c r="K106" s="58">
        <f t="shared" ref="K106:V106" si="27">SUM(K107,K110,K119,K122)</f>
        <v>14856.61</v>
      </c>
      <c r="L106" s="58">
        <f t="shared" si="27"/>
        <v>12856.61</v>
      </c>
      <c r="M106" s="58">
        <f t="shared" si="27"/>
        <v>1380</v>
      </c>
      <c r="N106" s="58">
        <f t="shared" si="27"/>
        <v>5133.61</v>
      </c>
      <c r="O106" s="58">
        <f t="shared" si="27"/>
        <v>5481</v>
      </c>
      <c r="P106" s="58">
        <f t="shared" si="27"/>
        <v>862</v>
      </c>
      <c r="Q106" s="58">
        <f t="shared" si="27"/>
        <v>0</v>
      </c>
      <c r="R106" s="58">
        <f t="shared" si="27"/>
        <v>0</v>
      </c>
      <c r="S106" s="58">
        <f t="shared" si="27"/>
        <v>0</v>
      </c>
      <c r="T106" s="58">
        <f t="shared" si="27"/>
        <v>2000</v>
      </c>
      <c r="U106" s="58">
        <f t="shared" si="27"/>
        <v>0</v>
      </c>
      <c r="V106" s="58">
        <f t="shared" si="27"/>
        <v>0</v>
      </c>
      <c r="W106" s="45"/>
      <c r="X106" s="45"/>
      <c r="Y106" s="58"/>
      <c r="Z106" s="58"/>
      <c r="AA106" s="58"/>
    </row>
    <row r="107" s="26" customFormat="1" ht="35.25" spans="1:27">
      <c r="A107" s="43" t="s">
        <v>510</v>
      </c>
      <c r="B107" s="43"/>
      <c r="C107" s="43"/>
      <c r="D107" s="44"/>
      <c r="E107" s="45"/>
      <c r="F107" s="45"/>
      <c r="G107" s="45"/>
      <c r="H107" s="45">
        <v>2</v>
      </c>
      <c r="I107" s="57"/>
      <c r="J107" s="57"/>
      <c r="K107" s="58">
        <f t="shared" ref="K107:T107" si="28">SUM(K108:K109)</f>
        <v>4870</v>
      </c>
      <c r="L107" s="58">
        <f t="shared" si="28"/>
        <v>2870</v>
      </c>
      <c r="M107" s="58">
        <f t="shared" si="28"/>
        <v>0</v>
      </c>
      <c r="N107" s="58">
        <f t="shared" si="28"/>
        <v>2870</v>
      </c>
      <c r="O107" s="58">
        <f t="shared" si="28"/>
        <v>0</v>
      </c>
      <c r="P107" s="58">
        <f t="shared" si="28"/>
        <v>0</v>
      </c>
      <c r="Q107" s="58">
        <f t="shared" si="28"/>
        <v>0</v>
      </c>
      <c r="R107" s="58">
        <f t="shared" si="28"/>
        <v>0</v>
      </c>
      <c r="S107" s="58">
        <f t="shared" si="28"/>
        <v>0</v>
      </c>
      <c r="T107" s="58">
        <f t="shared" si="28"/>
        <v>2000</v>
      </c>
      <c r="U107" s="58">
        <f>SUM(U108:U117)</f>
        <v>0</v>
      </c>
      <c r="V107" s="58">
        <f>SUM(V108:V117)</f>
        <v>0</v>
      </c>
      <c r="W107" s="45"/>
      <c r="X107" s="45"/>
      <c r="Y107" s="66"/>
      <c r="Z107" s="66"/>
      <c r="AA107" s="66"/>
    </row>
    <row r="108" s="28" customFormat="1" ht="317.25" spans="1:27">
      <c r="A108" s="46">
        <v>94</v>
      </c>
      <c r="B108" s="46" t="s">
        <v>511</v>
      </c>
      <c r="C108" s="46" t="s">
        <v>512</v>
      </c>
      <c r="D108" s="46" t="s">
        <v>509</v>
      </c>
      <c r="E108" s="46" t="s">
        <v>513</v>
      </c>
      <c r="F108" s="46" t="s">
        <v>39</v>
      </c>
      <c r="G108" s="46" t="s">
        <v>514</v>
      </c>
      <c r="H108" s="47" t="s">
        <v>515</v>
      </c>
      <c r="I108" s="46" t="s">
        <v>42</v>
      </c>
      <c r="J108" s="46">
        <v>320</v>
      </c>
      <c r="K108" s="59">
        <f>SUM(L108,T108:V108)</f>
        <v>2000</v>
      </c>
      <c r="L108" s="59">
        <f>SUM(M108:S108)</f>
        <v>1000</v>
      </c>
      <c r="M108" s="59"/>
      <c r="N108" s="59">
        <v>1000</v>
      </c>
      <c r="O108" s="59"/>
      <c r="P108" s="59"/>
      <c r="Q108" s="46"/>
      <c r="R108" s="46"/>
      <c r="S108" s="46"/>
      <c r="T108" s="46">
        <v>1000</v>
      </c>
      <c r="U108" s="46" t="s">
        <v>181</v>
      </c>
      <c r="V108" s="46"/>
      <c r="W108" s="46" t="s">
        <v>221</v>
      </c>
      <c r="X108" s="46" t="s">
        <v>728</v>
      </c>
      <c r="Y108" s="46" t="s">
        <v>516</v>
      </c>
      <c r="Z108" s="125" t="s">
        <v>517</v>
      </c>
      <c r="AA108" s="46"/>
    </row>
    <row r="109" s="28" customFormat="1" ht="285" customHeight="1" spans="1:27">
      <c r="A109" s="46">
        <v>95</v>
      </c>
      <c r="B109" s="46" t="s">
        <v>518</v>
      </c>
      <c r="C109" s="46" t="s">
        <v>519</v>
      </c>
      <c r="D109" s="46" t="s">
        <v>509</v>
      </c>
      <c r="E109" s="46" t="s">
        <v>513</v>
      </c>
      <c r="F109" s="46" t="s">
        <v>39</v>
      </c>
      <c r="G109" s="46" t="s">
        <v>521</v>
      </c>
      <c r="H109" s="47" t="s">
        <v>522</v>
      </c>
      <c r="I109" s="46" t="s">
        <v>42</v>
      </c>
      <c r="J109" s="46">
        <v>170</v>
      </c>
      <c r="K109" s="59">
        <f>SUM(L109,T109:V109)</f>
        <v>2870</v>
      </c>
      <c r="L109" s="59">
        <f>SUM(M109:S109)</f>
        <v>1870</v>
      </c>
      <c r="M109" s="59"/>
      <c r="N109" s="59">
        <v>1870</v>
      </c>
      <c r="O109" s="59"/>
      <c r="P109" s="59"/>
      <c r="Q109" s="46"/>
      <c r="R109" s="46"/>
      <c r="S109" s="46"/>
      <c r="T109" s="46">
        <v>1000</v>
      </c>
      <c r="U109" s="46" t="s">
        <v>193</v>
      </c>
      <c r="V109" s="46"/>
      <c r="W109" s="46" t="s">
        <v>193</v>
      </c>
      <c r="X109" s="46" t="s">
        <v>717</v>
      </c>
      <c r="Y109" s="46" t="s">
        <v>516</v>
      </c>
      <c r="Z109" s="125" t="s">
        <v>517</v>
      </c>
      <c r="AA109" s="46"/>
    </row>
    <row r="110" s="26" customFormat="1" ht="35.25" spans="1:27">
      <c r="A110" s="43" t="s">
        <v>523</v>
      </c>
      <c r="B110" s="43"/>
      <c r="C110" s="43"/>
      <c r="D110" s="44"/>
      <c r="E110" s="45"/>
      <c r="F110" s="45"/>
      <c r="G110" s="45"/>
      <c r="H110" s="45">
        <v>7</v>
      </c>
      <c r="I110" s="57"/>
      <c r="J110" s="57"/>
      <c r="K110" s="58">
        <f t="shared" ref="K110:V110" si="29">SUM(K111:K118)</f>
        <v>2522</v>
      </c>
      <c r="L110" s="58">
        <f t="shared" si="29"/>
        <v>2522</v>
      </c>
      <c r="M110" s="58">
        <f t="shared" si="29"/>
        <v>1380</v>
      </c>
      <c r="N110" s="58">
        <f t="shared" si="29"/>
        <v>280</v>
      </c>
      <c r="O110" s="58">
        <f t="shared" si="29"/>
        <v>0</v>
      </c>
      <c r="P110" s="58">
        <f t="shared" si="29"/>
        <v>862</v>
      </c>
      <c r="Q110" s="58">
        <f t="shared" si="29"/>
        <v>0</v>
      </c>
      <c r="R110" s="58">
        <f t="shared" si="29"/>
        <v>0</v>
      </c>
      <c r="S110" s="58">
        <f t="shared" si="29"/>
        <v>0</v>
      </c>
      <c r="T110" s="58">
        <f t="shared" si="29"/>
        <v>0</v>
      </c>
      <c r="U110" s="58">
        <f t="shared" si="29"/>
        <v>0</v>
      </c>
      <c r="V110" s="58">
        <f t="shared" si="29"/>
        <v>0</v>
      </c>
      <c r="W110" s="45"/>
      <c r="X110" s="45"/>
      <c r="Y110" s="66"/>
      <c r="Z110" s="66"/>
      <c r="AA110" s="66"/>
    </row>
    <row r="111" s="28" customFormat="1" ht="147" customHeight="1" spans="1:27">
      <c r="A111" s="46">
        <v>96</v>
      </c>
      <c r="B111" s="46" t="s">
        <v>524</v>
      </c>
      <c r="C111" s="46" t="s">
        <v>525</v>
      </c>
      <c r="D111" s="46" t="s">
        <v>509</v>
      </c>
      <c r="E111" s="46" t="s">
        <v>526</v>
      </c>
      <c r="F111" s="46" t="s">
        <v>39</v>
      </c>
      <c r="G111" s="46" t="s">
        <v>527</v>
      </c>
      <c r="H111" s="149" t="s">
        <v>528</v>
      </c>
      <c r="I111" s="46" t="s">
        <v>321</v>
      </c>
      <c r="J111" s="46">
        <v>5000</v>
      </c>
      <c r="K111" s="59">
        <f t="shared" ref="K111:K117" si="30">SUM(L111,T111:V111)</f>
        <v>80</v>
      </c>
      <c r="L111" s="59">
        <f t="shared" ref="L111:L118" si="31">SUM(M111:S111)</f>
        <v>80</v>
      </c>
      <c r="M111" s="59"/>
      <c r="N111" s="59">
        <v>80</v>
      </c>
      <c r="O111" s="59"/>
      <c r="P111" s="59"/>
      <c r="Q111" s="46"/>
      <c r="R111" s="46"/>
      <c r="S111" s="46"/>
      <c r="T111" s="46"/>
      <c r="U111" s="46"/>
      <c r="V111" s="46"/>
      <c r="W111" s="46" t="s">
        <v>369</v>
      </c>
      <c r="X111" s="46" t="s">
        <v>778</v>
      </c>
      <c r="Y111" s="46" t="s">
        <v>482</v>
      </c>
      <c r="Z111" s="46" t="s">
        <v>483</v>
      </c>
      <c r="AA111" s="46"/>
    </row>
    <row r="112" s="28" customFormat="1" ht="147" customHeight="1" spans="1:27">
      <c r="A112" s="46">
        <v>97</v>
      </c>
      <c r="B112" s="46" t="s">
        <v>529</v>
      </c>
      <c r="C112" s="46" t="s">
        <v>530</v>
      </c>
      <c r="D112" s="46" t="s">
        <v>509</v>
      </c>
      <c r="E112" s="46" t="s">
        <v>526</v>
      </c>
      <c r="F112" s="46" t="s">
        <v>39</v>
      </c>
      <c r="G112" s="46" t="s">
        <v>531</v>
      </c>
      <c r="H112" s="149" t="s">
        <v>532</v>
      </c>
      <c r="I112" s="46" t="s">
        <v>321</v>
      </c>
      <c r="J112" s="46">
        <v>14000</v>
      </c>
      <c r="K112" s="59">
        <f t="shared" si="30"/>
        <v>240</v>
      </c>
      <c r="L112" s="59">
        <f t="shared" si="31"/>
        <v>240</v>
      </c>
      <c r="M112" s="59">
        <v>240</v>
      </c>
      <c r="N112" s="59"/>
      <c r="O112" s="59"/>
      <c r="P112" s="59"/>
      <c r="Q112" s="46"/>
      <c r="R112" s="46"/>
      <c r="S112" s="46"/>
      <c r="T112" s="46"/>
      <c r="U112" s="46"/>
      <c r="V112" s="46"/>
      <c r="W112" s="46" t="s">
        <v>221</v>
      </c>
      <c r="X112" s="46" t="s">
        <v>728</v>
      </c>
      <c r="Y112" s="46" t="s">
        <v>482</v>
      </c>
      <c r="Z112" s="46" t="s">
        <v>483</v>
      </c>
      <c r="AA112" s="46"/>
    </row>
    <row r="113" s="28" customFormat="1" ht="133" customHeight="1" spans="1:27">
      <c r="A113" s="46">
        <v>98</v>
      </c>
      <c r="B113" s="46" t="s">
        <v>533</v>
      </c>
      <c r="C113" s="46" t="s">
        <v>534</v>
      </c>
      <c r="D113" s="46" t="s">
        <v>509</v>
      </c>
      <c r="E113" s="46" t="s">
        <v>526</v>
      </c>
      <c r="F113" s="46" t="s">
        <v>39</v>
      </c>
      <c r="G113" s="46" t="s">
        <v>535</v>
      </c>
      <c r="H113" s="149" t="s">
        <v>536</v>
      </c>
      <c r="I113" s="46" t="s">
        <v>423</v>
      </c>
      <c r="J113" s="46">
        <v>5.5</v>
      </c>
      <c r="K113" s="59">
        <f t="shared" si="30"/>
        <v>395</v>
      </c>
      <c r="L113" s="59">
        <f t="shared" si="31"/>
        <v>395</v>
      </c>
      <c r="M113" s="59"/>
      <c r="N113" s="59"/>
      <c r="O113" s="59"/>
      <c r="P113" s="59">
        <v>395</v>
      </c>
      <c r="Q113" s="46"/>
      <c r="R113" s="46"/>
      <c r="S113" s="46"/>
      <c r="T113" s="46"/>
      <c r="U113" s="46"/>
      <c r="V113" s="46"/>
      <c r="W113" s="46" t="s">
        <v>201</v>
      </c>
      <c r="X113" s="46" t="s">
        <v>719</v>
      </c>
      <c r="Y113" s="46" t="s">
        <v>482</v>
      </c>
      <c r="Z113" s="46" t="s">
        <v>483</v>
      </c>
      <c r="AA113" s="46"/>
    </row>
    <row r="114" s="28" customFormat="1" ht="133" customHeight="1" spans="1:27">
      <c r="A114" s="46"/>
      <c r="B114" s="46" t="s">
        <v>537</v>
      </c>
      <c r="C114" s="46" t="s">
        <v>538</v>
      </c>
      <c r="D114" s="46" t="s">
        <v>509</v>
      </c>
      <c r="E114" s="46" t="s">
        <v>526</v>
      </c>
      <c r="F114" s="46" t="s">
        <v>39</v>
      </c>
      <c r="G114" s="46" t="s">
        <v>539</v>
      </c>
      <c r="H114" s="149" t="s">
        <v>540</v>
      </c>
      <c r="I114" s="46" t="s">
        <v>423</v>
      </c>
      <c r="J114" s="46">
        <v>5.3</v>
      </c>
      <c r="K114" s="59">
        <f t="shared" si="30"/>
        <v>360</v>
      </c>
      <c r="L114" s="59">
        <f t="shared" si="31"/>
        <v>360</v>
      </c>
      <c r="M114" s="59">
        <v>360</v>
      </c>
      <c r="N114" s="59"/>
      <c r="O114" s="59"/>
      <c r="P114" s="59"/>
      <c r="Q114" s="46"/>
      <c r="R114" s="46"/>
      <c r="S114" s="46"/>
      <c r="T114" s="46"/>
      <c r="U114" s="46"/>
      <c r="V114" s="46"/>
      <c r="W114" s="46" t="s">
        <v>213</v>
      </c>
      <c r="X114" s="46" t="s">
        <v>723</v>
      </c>
      <c r="Y114" s="46" t="s">
        <v>482</v>
      </c>
      <c r="Z114" s="46" t="s">
        <v>483</v>
      </c>
      <c r="AA114" s="46"/>
    </row>
    <row r="115" s="28" customFormat="1" ht="118" customHeight="1" spans="1:27">
      <c r="A115" s="46">
        <v>99</v>
      </c>
      <c r="B115" s="46" t="s">
        <v>541</v>
      </c>
      <c r="C115" s="46" t="s">
        <v>542</v>
      </c>
      <c r="D115" s="46" t="s">
        <v>509</v>
      </c>
      <c r="E115" s="46" t="s">
        <v>526</v>
      </c>
      <c r="F115" s="46" t="s">
        <v>39</v>
      </c>
      <c r="G115" s="46" t="s">
        <v>177</v>
      </c>
      <c r="H115" s="149" t="s">
        <v>543</v>
      </c>
      <c r="I115" s="46" t="s">
        <v>148</v>
      </c>
      <c r="J115" s="46">
        <v>3</v>
      </c>
      <c r="K115" s="59">
        <f t="shared" si="30"/>
        <v>80</v>
      </c>
      <c r="L115" s="59">
        <f t="shared" si="31"/>
        <v>80</v>
      </c>
      <c r="M115" s="59"/>
      <c r="N115" s="59"/>
      <c r="O115" s="59"/>
      <c r="P115" s="59">
        <v>80</v>
      </c>
      <c r="Q115" s="46"/>
      <c r="R115" s="46"/>
      <c r="S115" s="46"/>
      <c r="T115" s="46"/>
      <c r="U115" s="46"/>
      <c r="V115" s="46"/>
      <c r="W115" s="46" t="s">
        <v>177</v>
      </c>
      <c r="X115" s="46" t="s">
        <v>706</v>
      </c>
      <c r="Y115" s="46" t="s">
        <v>482</v>
      </c>
      <c r="Z115" s="46" t="s">
        <v>483</v>
      </c>
      <c r="AA115" s="46"/>
    </row>
    <row r="116" s="27" customFormat="1" ht="147" customHeight="1" spans="1:29">
      <c r="A116" s="46">
        <v>100</v>
      </c>
      <c r="B116" s="46" t="s">
        <v>544</v>
      </c>
      <c r="C116" s="46" t="s">
        <v>545</v>
      </c>
      <c r="D116" s="46" t="s">
        <v>509</v>
      </c>
      <c r="E116" s="46" t="s">
        <v>526</v>
      </c>
      <c r="F116" s="46" t="s">
        <v>39</v>
      </c>
      <c r="G116" s="46" t="s">
        <v>546</v>
      </c>
      <c r="H116" s="149" t="s">
        <v>547</v>
      </c>
      <c r="I116" s="46" t="s">
        <v>148</v>
      </c>
      <c r="J116" s="46">
        <v>2</v>
      </c>
      <c r="K116" s="59">
        <f t="shared" si="30"/>
        <v>387</v>
      </c>
      <c r="L116" s="59">
        <f t="shared" si="31"/>
        <v>387</v>
      </c>
      <c r="M116" s="59"/>
      <c r="N116" s="59"/>
      <c r="O116" s="59"/>
      <c r="P116" s="59">
        <v>387</v>
      </c>
      <c r="Q116" s="46"/>
      <c r="R116" s="46"/>
      <c r="S116" s="46"/>
      <c r="T116" s="46"/>
      <c r="U116" s="46"/>
      <c r="V116" s="46"/>
      <c r="W116" s="46" t="s">
        <v>177</v>
      </c>
      <c r="X116" s="46" t="s">
        <v>706</v>
      </c>
      <c r="Y116" s="46" t="s">
        <v>424</v>
      </c>
      <c r="Z116" s="46" t="s">
        <v>425</v>
      </c>
      <c r="AA116" s="46"/>
      <c r="AB116" s="28"/>
      <c r="AC116" s="28"/>
    </row>
    <row r="117" s="28" customFormat="1" ht="222" customHeight="1" spans="1:27">
      <c r="A117" s="46">
        <v>101</v>
      </c>
      <c r="B117" s="46" t="s">
        <v>548</v>
      </c>
      <c r="C117" s="46" t="s">
        <v>549</v>
      </c>
      <c r="D117" s="46" t="s">
        <v>509</v>
      </c>
      <c r="E117" s="46" t="s">
        <v>513</v>
      </c>
      <c r="F117" s="46" t="s">
        <v>39</v>
      </c>
      <c r="G117" s="46" t="s">
        <v>550</v>
      </c>
      <c r="H117" s="149" t="s">
        <v>551</v>
      </c>
      <c r="I117" s="46" t="s">
        <v>423</v>
      </c>
      <c r="J117" s="46">
        <v>8</v>
      </c>
      <c r="K117" s="59">
        <f t="shared" si="30"/>
        <v>780</v>
      </c>
      <c r="L117" s="59">
        <f t="shared" si="31"/>
        <v>780</v>
      </c>
      <c r="M117" s="59">
        <v>780</v>
      </c>
      <c r="N117" s="59"/>
      <c r="O117" s="59"/>
      <c r="P117" s="59"/>
      <c r="Q117" s="46"/>
      <c r="R117" s="46"/>
      <c r="S117" s="46"/>
      <c r="T117" s="46"/>
      <c r="U117" s="46"/>
      <c r="V117" s="46"/>
      <c r="W117" s="46" t="s">
        <v>205</v>
      </c>
      <c r="X117" s="46" t="s">
        <v>720</v>
      </c>
      <c r="Y117" s="46" t="s">
        <v>322</v>
      </c>
      <c r="Z117" s="46" t="s">
        <v>323</v>
      </c>
      <c r="AA117" s="46"/>
    </row>
    <row r="118" s="27" customFormat="1" ht="205" customHeight="1" spans="1:29">
      <c r="A118" s="46">
        <v>102</v>
      </c>
      <c r="B118" s="46" t="s">
        <v>552</v>
      </c>
      <c r="C118" s="46" t="s">
        <v>553</v>
      </c>
      <c r="D118" s="46" t="s">
        <v>509</v>
      </c>
      <c r="E118" s="46" t="s">
        <v>554</v>
      </c>
      <c r="F118" s="46" t="s">
        <v>39</v>
      </c>
      <c r="G118" s="46" t="s">
        <v>779</v>
      </c>
      <c r="H118" s="47" t="s">
        <v>780</v>
      </c>
      <c r="I118" s="46" t="s">
        <v>148</v>
      </c>
      <c r="J118" s="46">
        <v>39</v>
      </c>
      <c r="K118" s="59">
        <f t="shared" ref="K118:K121" si="32">SUM(L118,T118:V118)</f>
        <v>200</v>
      </c>
      <c r="L118" s="59">
        <f t="shared" si="31"/>
        <v>200</v>
      </c>
      <c r="M118" s="59"/>
      <c r="N118" s="59">
        <f>140+60</f>
        <v>200</v>
      </c>
      <c r="O118" s="59">
        <v>0</v>
      </c>
      <c r="P118" s="59">
        <v>0</v>
      </c>
      <c r="Q118" s="46">
        <v>0</v>
      </c>
      <c r="R118" s="46">
        <v>0</v>
      </c>
      <c r="S118" s="46">
        <v>0</v>
      </c>
      <c r="T118" s="46">
        <v>0</v>
      </c>
      <c r="U118" s="46">
        <v>0</v>
      </c>
      <c r="V118" s="46">
        <v>0</v>
      </c>
      <c r="W118" s="46" t="s">
        <v>779</v>
      </c>
      <c r="X118" s="46" t="s">
        <v>663</v>
      </c>
      <c r="Y118" s="46" t="s">
        <v>557</v>
      </c>
      <c r="Z118" s="111" t="s">
        <v>558</v>
      </c>
      <c r="AA118" s="46"/>
      <c r="AB118" s="28"/>
      <c r="AC118" s="28"/>
    </row>
    <row r="119" s="26" customFormat="1" ht="35.25" spans="1:27">
      <c r="A119" s="201" t="s">
        <v>559</v>
      </c>
      <c r="B119" s="202"/>
      <c r="C119" s="203"/>
      <c r="D119" s="44"/>
      <c r="E119" s="45"/>
      <c r="F119" s="45"/>
      <c r="G119" s="45"/>
      <c r="H119" s="45">
        <v>2</v>
      </c>
      <c r="I119" s="57"/>
      <c r="J119" s="57"/>
      <c r="K119" s="58">
        <f t="shared" ref="K119:V119" si="33">SUM(K120:K121)</f>
        <v>1983.61</v>
      </c>
      <c r="L119" s="58">
        <f t="shared" si="33"/>
        <v>1983.61</v>
      </c>
      <c r="M119" s="58">
        <f t="shared" si="33"/>
        <v>0</v>
      </c>
      <c r="N119" s="58">
        <f t="shared" si="33"/>
        <v>1983.61</v>
      </c>
      <c r="O119" s="58">
        <f t="shared" si="33"/>
        <v>0</v>
      </c>
      <c r="P119" s="58">
        <f t="shared" si="33"/>
        <v>0</v>
      </c>
      <c r="Q119" s="58">
        <f t="shared" si="33"/>
        <v>0</v>
      </c>
      <c r="R119" s="58">
        <f t="shared" si="33"/>
        <v>0</v>
      </c>
      <c r="S119" s="58">
        <f t="shared" si="33"/>
        <v>0</v>
      </c>
      <c r="T119" s="58">
        <f t="shared" si="33"/>
        <v>0</v>
      </c>
      <c r="U119" s="58">
        <f t="shared" si="33"/>
        <v>0</v>
      </c>
      <c r="V119" s="58">
        <f t="shared" si="33"/>
        <v>0</v>
      </c>
      <c r="W119" s="45"/>
      <c r="X119" s="45"/>
      <c r="Y119" s="66"/>
      <c r="Z119" s="66"/>
      <c r="AA119" s="66"/>
    </row>
    <row r="120" s="27" customFormat="1" ht="157" customHeight="1" spans="1:29">
      <c r="A120" s="46">
        <v>103</v>
      </c>
      <c r="B120" s="46" t="s">
        <v>560</v>
      </c>
      <c r="C120" s="46" t="s">
        <v>561</v>
      </c>
      <c r="D120" s="46" t="s">
        <v>509</v>
      </c>
      <c r="E120" s="46" t="s">
        <v>562</v>
      </c>
      <c r="F120" s="46" t="s">
        <v>563</v>
      </c>
      <c r="G120" s="46" t="s">
        <v>564</v>
      </c>
      <c r="H120" s="47" t="s">
        <v>565</v>
      </c>
      <c r="I120" s="46" t="s">
        <v>423</v>
      </c>
      <c r="J120" s="46">
        <v>21</v>
      </c>
      <c r="K120" s="59">
        <f t="shared" si="32"/>
        <v>514</v>
      </c>
      <c r="L120" s="59">
        <f t="shared" ref="L120:L138" si="34">SUM(M120:S120)</f>
        <v>514</v>
      </c>
      <c r="M120" s="59"/>
      <c r="N120" s="59">
        <v>514</v>
      </c>
      <c r="O120" s="59"/>
      <c r="P120" s="59"/>
      <c r="Q120" s="46"/>
      <c r="R120" s="46"/>
      <c r="S120" s="46"/>
      <c r="T120" s="46"/>
      <c r="U120" s="46"/>
      <c r="V120" s="46"/>
      <c r="W120" s="46" t="s">
        <v>781</v>
      </c>
      <c r="X120" s="46" t="s">
        <v>782</v>
      </c>
      <c r="Y120" s="46" t="s">
        <v>424</v>
      </c>
      <c r="Z120" s="111" t="s">
        <v>425</v>
      </c>
      <c r="AA120" s="46"/>
      <c r="AB120" s="28"/>
      <c r="AC120" s="28"/>
    </row>
    <row r="121" s="27" customFormat="1" ht="157" customHeight="1" spans="1:29">
      <c r="A121" s="46">
        <v>104</v>
      </c>
      <c r="B121" s="46" t="s">
        <v>566</v>
      </c>
      <c r="C121" s="46" t="s">
        <v>567</v>
      </c>
      <c r="D121" s="46" t="s">
        <v>509</v>
      </c>
      <c r="E121" s="46" t="s">
        <v>562</v>
      </c>
      <c r="F121" s="46" t="s">
        <v>563</v>
      </c>
      <c r="G121" s="46" t="s">
        <v>177</v>
      </c>
      <c r="H121" s="47" t="s">
        <v>568</v>
      </c>
      <c r="I121" s="46" t="s">
        <v>423</v>
      </c>
      <c r="J121" s="46">
        <v>123</v>
      </c>
      <c r="K121" s="59">
        <f t="shared" si="32"/>
        <v>1469.61</v>
      </c>
      <c r="L121" s="59">
        <f t="shared" si="34"/>
        <v>1469.61</v>
      </c>
      <c r="M121" s="59"/>
      <c r="N121" s="59">
        <v>1469.61</v>
      </c>
      <c r="O121" s="59"/>
      <c r="P121" s="59"/>
      <c r="Q121" s="46"/>
      <c r="R121" s="46"/>
      <c r="S121" s="46"/>
      <c r="T121" s="46"/>
      <c r="U121" s="46"/>
      <c r="V121" s="46"/>
      <c r="W121" s="46" t="s">
        <v>781</v>
      </c>
      <c r="X121" s="46" t="s">
        <v>782</v>
      </c>
      <c r="Y121" s="46" t="s">
        <v>424</v>
      </c>
      <c r="Z121" s="111" t="s">
        <v>425</v>
      </c>
      <c r="AA121" s="46"/>
      <c r="AB121" s="28"/>
      <c r="AC121" s="28"/>
    </row>
    <row r="122" s="26" customFormat="1" ht="35.25" spans="1:27">
      <c r="A122" s="201" t="s">
        <v>569</v>
      </c>
      <c r="B122" s="202"/>
      <c r="C122" s="203"/>
      <c r="D122" s="44">
        <f t="shared" ref="D122:G122" si="35">SUM(D123:D138)</f>
        <v>0</v>
      </c>
      <c r="E122" s="45">
        <f t="shared" si="35"/>
        <v>0</v>
      </c>
      <c r="F122" s="45">
        <f t="shared" si="35"/>
        <v>0</v>
      </c>
      <c r="G122" s="45">
        <f t="shared" si="35"/>
        <v>0</v>
      </c>
      <c r="H122" s="45">
        <v>16</v>
      </c>
      <c r="I122" s="57">
        <f t="shared" ref="I122:V122" si="36">SUM(I123:I138)</f>
        <v>0</v>
      </c>
      <c r="J122" s="57"/>
      <c r="K122" s="58">
        <f t="shared" si="36"/>
        <v>5481</v>
      </c>
      <c r="L122" s="58">
        <f t="shared" si="36"/>
        <v>5481</v>
      </c>
      <c r="M122" s="58">
        <f t="shared" si="36"/>
        <v>0</v>
      </c>
      <c r="N122" s="58">
        <f t="shared" si="36"/>
        <v>0</v>
      </c>
      <c r="O122" s="58">
        <f t="shared" si="36"/>
        <v>5481</v>
      </c>
      <c r="P122" s="58">
        <f t="shared" si="36"/>
        <v>0</v>
      </c>
      <c r="Q122" s="58">
        <f t="shared" si="36"/>
        <v>0</v>
      </c>
      <c r="R122" s="58">
        <f t="shared" si="36"/>
        <v>0</v>
      </c>
      <c r="S122" s="58">
        <f t="shared" si="36"/>
        <v>0</v>
      </c>
      <c r="T122" s="58">
        <f t="shared" si="36"/>
        <v>0</v>
      </c>
      <c r="U122" s="58">
        <f t="shared" si="36"/>
        <v>0</v>
      </c>
      <c r="V122" s="58">
        <f t="shared" si="36"/>
        <v>0</v>
      </c>
      <c r="W122" s="45"/>
      <c r="X122" s="45"/>
      <c r="Y122" s="66"/>
      <c r="Z122" s="66"/>
      <c r="AA122" s="66"/>
    </row>
    <row r="123" s="28" customFormat="1" ht="133" customHeight="1" spans="1:27">
      <c r="A123" s="46">
        <v>105</v>
      </c>
      <c r="B123" s="46" t="s">
        <v>570</v>
      </c>
      <c r="C123" s="46" t="s">
        <v>571</v>
      </c>
      <c r="D123" s="46" t="s">
        <v>509</v>
      </c>
      <c r="E123" s="46" t="s">
        <v>562</v>
      </c>
      <c r="F123" s="46" t="s">
        <v>39</v>
      </c>
      <c r="G123" s="46" t="s">
        <v>572</v>
      </c>
      <c r="H123" s="149" t="s">
        <v>783</v>
      </c>
      <c r="I123" s="46" t="s">
        <v>423</v>
      </c>
      <c r="J123" s="46">
        <v>5.6</v>
      </c>
      <c r="K123" s="59">
        <f t="shared" ref="K123:K138" si="37">SUM(L123,T123:V123)</f>
        <v>390</v>
      </c>
      <c r="L123" s="59">
        <f t="shared" si="34"/>
        <v>390</v>
      </c>
      <c r="M123" s="59"/>
      <c r="N123" s="59"/>
      <c r="O123" s="59">
        <v>390</v>
      </c>
      <c r="P123" s="59"/>
      <c r="Q123" s="46"/>
      <c r="R123" s="46"/>
      <c r="S123" s="46"/>
      <c r="T123" s="46"/>
      <c r="U123" s="46"/>
      <c r="V123" s="46"/>
      <c r="W123" s="46" t="s">
        <v>181</v>
      </c>
      <c r="X123" s="46" t="s">
        <v>709</v>
      </c>
      <c r="Y123" s="46" t="s">
        <v>574</v>
      </c>
      <c r="Z123" s="111" t="s">
        <v>575</v>
      </c>
      <c r="AA123" s="46"/>
    </row>
    <row r="124" s="28" customFormat="1" ht="133" customHeight="1" spans="1:27">
      <c r="A124" s="46">
        <v>106</v>
      </c>
      <c r="B124" s="46" t="s">
        <v>576</v>
      </c>
      <c r="C124" s="46" t="s">
        <v>577</v>
      </c>
      <c r="D124" s="46" t="s">
        <v>509</v>
      </c>
      <c r="E124" s="46" t="s">
        <v>526</v>
      </c>
      <c r="F124" s="46" t="s">
        <v>39</v>
      </c>
      <c r="G124" s="46" t="s">
        <v>217</v>
      </c>
      <c r="H124" s="149" t="s">
        <v>578</v>
      </c>
      <c r="I124" s="46" t="s">
        <v>423</v>
      </c>
      <c r="J124" s="46">
        <v>13.5</v>
      </c>
      <c r="K124" s="59">
        <f t="shared" si="37"/>
        <v>390</v>
      </c>
      <c r="L124" s="59">
        <f t="shared" si="34"/>
        <v>390</v>
      </c>
      <c r="M124" s="59"/>
      <c r="N124" s="59"/>
      <c r="O124" s="59">
        <v>390</v>
      </c>
      <c r="P124" s="59"/>
      <c r="Q124" s="46"/>
      <c r="R124" s="46"/>
      <c r="S124" s="46"/>
      <c r="T124" s="46"/>
      <c r="U124" s="46"/>
      <c r="V124" s="46"/>
      <c r="W124" s="46" t="s">
        <v>217</v>
      </c>
      <c r="X124" s="46" t="s">
        <v>725</v>
      </c>
      <c r="Y124" s="46" t="s">
        <v>574</v>
      </c>
      <c r="Z124" s="111" t="s">
        <v>575</v>
      </c>
      <c r="AA124" s="46"/>
    </row>
    <row r="125" s="28" customFormat="1" ht="133" customHeight="1" spans="1:27">
      <c r="A125" s="46">
        <v>107</v>
      </c>
      <c r="B125" s="46" t="s">
        <v>579</v>
      </c>
      <c r="C125" s="46" t="s">
        <v>580</v>
      </c>
      <c r="D125" s="46" t="s">
        <v>509</v>
      </c>
      <c r="E125" s="46" t="s">
        <v>562</v>
      </c>
      <c r="F125" s="46" t="s">
        <v>39</v>
      </c>
      <c r="G125" s="46" t="s">
        <v>229</v>
      </c>
      <c r="H125" s="149" t="s">
        <v>581</v>
      </c>
      <c r="I125" s="46" t="s">
        <v>423</v>
      </c>
      <c r="J125" s="46">
        <v>5.4</v>
      </c>
      <c r="K125" s="59">
        <f t="shared" si="37"/>
        <v>375</v>
      </c>
      <c r="L125" s="59">
        <f t="shared" si="34"/>
        <v>375</v>
      </c>
      <c r="M125" s="59"/>
      <c r="N125" s="59"/>
      <c r="O125" s="59">
        <v>375</v>
      </c>
      <c r="P125" s="59"/>
      <c r="Q125" s="46"/>
      <c r="R125" s="46"/>
      <c r="S125" s="46"/>
      <c r="T125" s="46"/>
      <c r="U125" s="46"/>
      <c r="V125" s="46"/>
      <c r="W125" s="46" t="s">
        <v>229</v>
      </c>
      <c r="X125" s="46" t="s">
        <v>732</v>
      </c>
      <c r="Y125" s="46" t="s">
        <v>574</v>
      </c>
      <c r="Z125" s="111" t="s">
        <v>575</v>
      </c>
      <c r="AA125" s="46"/>
    </row>
    <row r="126" s="28" customFormat="1" ht="133" customHeight="1" spans="1:27">
      <c r="A126" s="46">
        <v>108</v>
      </c>
      <c r="B126" s="46" t="s">
        <v>582</v>
      </c>
      <c r="C126" s="46" t="s">
        <v>583</v>
      </c>
      <c r="D126" s="46" t="s">
        <v>509</v>
      </c>
      <c r="E126" s="46" t="s">
        <v>562</v>
      </c>
      <c r="F126" s="46" t="s">
        <v>39</v>
      </c>
      <c r="G126" s="46" t="s">
        <v>584</v>
      </c>
      <c r="H126" s="149" t="s">
        <v>585</v>
      </c>
      <c r="I126" s="46" t="s">
        <v>423</v>
      </c>
      <c r="J126" s="46">
        <v>2</v>
      </c>
      <c r="K126" s="59">
        <f t="shared" si="37"/>
        <v>400</v>
      </c>
      <c r="L126" s="59">
        <f t="shared" si="34"/>
        <v>400</v>
      </c>
      <c r="M126" s="59"/>
      <c r="N126" s="59"/>
      <c r="O126" s="59">
        <v>400</v>
      </c>
      <c r="P126" s="59"/>
      <c r="Q126" s="46"/>
      <c r="R126" s="46"/>
      <c r="S126" s="46"/>
      <c r="T126" s="46"/>
      <c r="U126" s="46"/>
      <c r="V126" s="46"/>
      <c r="W126" s="46" t="s">
        <v>784</v>
      </c>
      <c r="X126" s="46" t="s">
        <v>785</v>
      </c>
      <c r="Y126" s="46" t="s">
        <v>574</v>
      </c>
      <c r="Z126" s="111" t="s">
        <v>575</v>
      </c>
      <c r="AA126" s="46"/>
    </row>
    <row r="127" s="28" customFormat="1" ht="133" customHeight="1" spans="1:27">
      <c r="A127" s="46">
        <v>109</v>
      </c>
      <c r="B127" s="46" t="s">
        <v>586</v>
      </c>
      <c r="C127" s="46" t="s">
        <v>587</v>
      </c>
      <c r="D127" s="46" t="s">
        <v>509</v>
      </c>
      <c r="E127" s="46" t="s">
        <v>562</v>
      </c>
      <c r="F127" s="46" t="s">
        <v>39</v>
      </c>
      <c r="G127" s="46" t="s">
        <v>197</v>
      </c>
      <c r="H127" s="149" t="s">
        <v>786</v>
      </c>
      <c r="I127" s="46" t="s">
        <v>423</v>
      </c>
      <c r="J127" s="46">
        <v>5.62</v>
      </c>
      <c r="K127" s="59">
        <f t="shared" si="37"/>
        <v>390</v>
      </c>
      <c r="L127" s="59">
        <f t="shared" si="34"/>
        <v>390</v>
      </c>
      <c r="M127" s="59"/>
      <c r="N127" s="59"/>
      <c r="O127" s="59">
        <v>390</v>
      </c>
      <c r="P127" s="59"/>
      <c r="Q127" s="46"/>
      <c r="R127" s="46"/>
      <c r="S127" s="46"/>
      <c r="T127" s="46"/>
      <c r="U127" s="46"/>
      <c r="V127" s="46"/>
      <c r="W127" s="46" t="s">
        <v>197</v>
      </c>
      <c r="X127" s="46" t="s">
        <v>718</v>
      </c>
      <c r="Y127" s="46" t="s">
        <v>574</v>
      </c>
      <c r="Z127" s="111" t="s">
        <v>575</v>
      </c>
      <c r="AA127" s="46"/>
    </row>
    <row r="128" s="28" customFormat="1" ht="133" customHeight="1" spans="1:27">
      <c r="A128" s="46">
        <v>110</v>
      </c>
      <c r="B128" s="46" t="s">
        <v>589</v>
      </c>
      <c r="C128" s="46" t="s">
        <v>590</v>
      </c>
      <c r="D128" s="46" t="s">
        <v>509</v>
      </c>
      <c r="E128" s="46" t="s">
        <v>562</v>
      </c>
      <c r="F128" s="46" t="s">
        <v>39</v>
      </c>
      <c r="G128" s="46" t="s">
        <v>233</v>
      </c>
      <c r="H128" s="149" t="s">
        <v>787</v>
      </c>
      <c r="I128" s="46" t="s">
        <v>423</v>
      </c>
      <c r="J128" s="46">
        <v>5.5</v>
      </c>
      <c r="K128" s="59">
        <f t="shared" si="37"/>
        <v>395</v>
      </c>
      <c r="L128" s="59">
        <f t="shared" si="34"/>
        <v>395</v>
      </c>
      <c r="M128" s="59"/>
      <c r="N128" s="59"/>
      <c r="O128" s="59">
        <v>395</v>
      </c>
      <c r="P128" s="59"/>
      <c r="Q128" s="46"/>
      <c r="R128" s="46"/>
      <c r="S128" s="46"/>
      <c r="T128" s="46"/>
      <c r="U128" s="46"/>
      <c r="V128" s="46"/>
      <c r="W128" s="46" t="s">
        <v>233</v>
      </c>
      <c r="X128" s="46" t="s">
        <v>733</v>
      </c>
      <c r="Y128" s="46" t="s">
        <v>574</v>
      </c>
      <c r="Z128" s="111" t="s">
        <v>575</v>
      </c>
      <c r="AA128" s="46"/>
    </row>
    <row r="129" s="28" customFormat="1" ht="133" customHeight="1" spans="1:27">
      <c r="A129" s="46">
        <v>111</v>
      </c>
      <c r="B129" s="46" t="s">
        <v>592</v>
      </c>
      <c r="C129" s="46" t="s">
        <v>593</v>
      </c>
      <c r="D129" s="46" t="s">
        <v>509</v>
      </c>
      <c r="E129" s="46" t="s">
        <v>526</v>
      </c>
      <c r="F129" s="46" t="s">
        <v>39</v>
      </c>
      <c r="G129" s="46" t="s">
        <v>225</v>
      </c>
      <c r="H129" s="149" t="s">
        <v>594</v>
      </c>
      <c r="I129" s="46" t="s">
        <v>315</v>
      </c>
      <c r="J129" s="46">
        <v>2.4</v>
      </c>
      <c r="K129" s="59">
        <f t="shared" si="37"/>
        <v>400</v>
      </c>
      <c r="L129" s="59">
        <f t="shared" si="34"/>
        <v>400</v>
      </c>
      <c r="M129" s="59"/>
      <c r="N129" s="59"/>
      <c r="O129" s="59">
        <v>400</v>
      </c>
      <c r="P129" s="59"/>
      <c r="Q129" s="46"/>
      <c r="R129" s="46"/>
      <c r="S129" s="46"/>
      <c r="T129" s="46"/>
      <c r="U129" s="46"/>
      <c r="V129" s="46"/>
      <c r="W129" s="46" t="s">
        <v>225</v>
      </c>
      <c r="X129" s="46" t="s">
        <v>729</v>
      </c>
      <c r="Y129" s="46" t="s">
        <v>574</v>
      </c>
      <c r="Z129" s="111" t="s">
        <v>575</v>
      </c>
      <c r="AA129" s="46"/>
    </row>
    <row r="130" s="28" customFormat="1" ht="133" customHeight="1" spans="1:27">
      <c r="A130" s="46">
        <v>112</v>
      </c>
      <c r="B130" s="46" t="s">
        <v>595</v>
      </c>
      <c r="C130" s="46" t="s">
        <v>596</v>
      </c>
      <c r="D130" s="46" t="s">
        <v>509</v>
      </c>
      <c r="E130" s="46" t="s">
        <v>562</v>
      </c>
      <c r="F130" s="46" t="s">
        <v>39</v>
      </c>
      <c r="G130" s="46" t="s">
        <v>213</v>
      </c>
      <c r="H130" s="149" t="s">
        <v>597</v>
      </c>
      <c r="I130" s="46" t="s">
        <v>423</v>
      </c>
      <c r="J130" s="46">
        <v>0.6</v>
      </c>
      <c r="K130" s="59">
        <f t="shared" si="37"/>
        <v>400</v>
      </c>
      <c r="L130" s="59">
        <f t="shared" si="34"/>
        <v>400</v>
      </c>
      <c r="M130" s="59"/>
      <c r="N130" s="59"/>
      <c r="O130" s="59">
        <v>400</v>
      </c>
      <c r="P130" s="59"/>
      <c r="Q130" s="46"/>
      <c r="R130" s="46"/>
      <c r="S130" s="46"/>
      <c r="T130" s="46"/>
      <c r="U130" s="46"/>
      <c r="V130" s="46"/>
      <c r="W130" s="46" t="s">
        <v>213</v>
      </c>
      <c r="X130" s="46" t="s">
        <v>723</v>
      </c>
      <c r="Y130" s="46" t="s">
        <v>574</v>
      </c>
      <c r="Z130" s="111" t="s">
        <v>575</v>
      </c>
      <c r="AA130" s="46"/>
    </row>
    <row r="131" s="28" customFormat="1" ht="133" customHeight="1" spans="1:27">
      <c r="A131" s="46">
        <v>113</v>
      </c>
      <c r="B131" s="46" t="s">
        <v>598</v>
      </c>
      <c r="C131" s="46" t="s">
        <v>599</v>
      </c>
      <c r="D131" s="46" t="s">
        <v>509</v>
      </c>
      <c r="E131" s="46" t="s">
        <v>562</v>
      </c>
      <c r="F131" s="46" t="s">
        <v>39</v>
      </c>
      <c r="G131" s="46" t="s">
        <v>201</v>
      </c>
      <c r="H131" s="149" t="s">
        <v>788</v>
      </c>
      <c r="I131" s="46" t="s">
        <v>423</v>
      </c>
      <c r="J131" s="46">
        <v>3.9</v>
      </c>
      <c r="K131" s="59">
        <f t="shared" si="37"/>
        <v>274</v>
      </c>
      <c r="L131" s="59">
        <f t="shared" si="34"/>
        <v>274</v>
      </c>
      <c r="M131" s="59"/>
      <c r="N131" s="59"/>
      <c r="O131" s="59">
        <v>274</v>
      </c>
      <c r="P131" s="59"/>
      <c r="Q131" s="46"/>
      <c r="R131" s="46"/>
      <c r="S131" s="46"/>
      <c r="T131" s="46"/>
      <c r="U131" s="46"/>
      <c r="V131" s="46"/>
      <c r="W131" s="46" t="s">
        <v>201</v>
      </c>
      <c r="X131" s="46" t="s">
        <v>719</v>
      </c>
      <c r="Y131" s="46" t="s">
        <v>574</v>
      </c>
      <c r="Z131" s="111" t="s">
        <v>575</v>
      </c>
      <c r="AA131" s="46"/>
    </row>
    <row r="132" s="28" customFormat="1" ht="133" customHeight="1" spans="1:27">
      <c r="A132" s="46">
        <v>114</v>
      </c>
      <c r="B132" s="46" t="s">
        <v>601</v>
      </c>
      <c r="C132" s="46" t="s">
        <v>602</v>
      </c>
      <c r="D132" s="46" t="s">
        <v>509</v>
      </c>
      <c r="E132" s="46" t="s">
        <v>562</v>
      </c>
      <c r="F132" s="46" t="s">
        <v>39</v>
      </c>
      <c r="G132" s="46" t="s">
        <v>189</v>
      </c>
      <c r="H132" s="149" t="s">
        <v>603</v>
      </c>
      <c r="I132" s="46" t="s">
        <v>604</v>
      </c>
      <c r="J132" s="46">
        <v>30</v>
      </c>
      <c r="K132" s="59">
        <f t="shared" si="37"/>
        <v>120</v>
      </c>
      <c r="L132" s="59">
        <f t="shared" si="34"/>
        <v>120</v>
      </c>
      <c r="M132" s="59"/>
      <c r="N132" s="59"/>
      <c r="O132" s="59">
        <v>120</v>
      </c>
      <c r="P132" s="59"/>
      <c r="Q132" s="46"/>
      <c r="R132" s="46"/>
      <c r="S132" s="46"/>
      <c r="T132" s="46"/>
      <c r="U132" s="46"/>
      <c r="V132" s="46"/>
      <c r="W132" s="46" t="s">
        <v>189</v>
      </c>
      <c r="X132" s="46" t="s">
        <v>714</v>
      </c>
      <c r="Y132" s="46" t="s">
        <v>574</v>
      </c>
      <c r="Z132" s="111" t="s">
        <v>575</v>
      </c>
      <c r="AA132" s="46"/>
    </row>
    <row r="133" s="28" customFormat="1" ht="133" customHeight="1" spans="1:27">
      <c r="A133" s="46">
        <v>115</v>
      </c>
      <c r="B133" s="46" t="s">
        <v>605</v>
      </c>
      <c r="C133" s="46" t="s">
        <v>606</v>
      </c>
      <c r="D133" s="46" t="s">
        <v>509</v>
      </c>
      <c r="E133" s="46" t="s">
        <v>562</v>
      </c>
      <c r="F133" s="46" t="s">
        <v>39</v>
      </c>
      <c r="G133" s="46" t="s">
        <v>237</v>
      </c>
      <c r="H133" s="149" t="s">
        <v>607</v>
      </c>
      <c r="I133" s="46" t="s">
        <v>423</v>
      </c>
      <c r="J133" s="46">
        <v>5.6</v>
      </c>
      <c r="K133" s="59">
        <f t="shared" si="37"/>
        <v>392</v>
      </c>
      <c r="L133" s="59">
        <f t="shared" si="34"/>
        <v>392</v>
      </c>
      <c r="M133" s="59"/>
      <c r="N133" s="59"/>
      <c r="O133" s="59">
        <v>392</v>
      </c>
      <c r="P133" s="59"/>
      <c r="Q133" s="46"/>
      <c r="R133" s="46"/>
      <c r="S133" s="46"/>
      <c r="T133" s="46"/>
      <c r="U133" s="46"/>
      <c r="V133" s="46"/>
      <c r="W133" s="46" t="s">
        <v>237</v>
      </c>
      <c r="X133" s="46" t="s">
        <v>735</v>
      </c>
      <c r="Y133" s="46" t="s">
        <v>574</v>
      </c>
      <c r="Z133" s="111" t="s">
        <v>575</v>
      </c>
      <c r="AA133" s="46"/>
    </row>
    <row r="134" s="28" customFormat="1" ht="133" customHeight="1" spans="1:27">
      <c r="A134" s="46">
        <v>116</v>
      </c>
      <c r="B134" s="46" t="s">
        <v>608</v>
      </c>
      <c r="C134" s="46" t="s">
        <v>609</v>
      </c>
      <c r="D134" s="46" t="s">
        <v>509</v>
      </c>
      <c r="E134" s="46" t="s">
        <v>526</v>
      </c>
      <c r="F134" s="46" t="s">
        <v>39</v>
      </c>
      <c r="G134" s="46" t="s">
        <v>250</v>
      </c>
      <c r="H134" s="149" t="s">
        <v>610</v>
      </c>
      <c r="I134" s="46" t="s">
        <v>315</v>
      </c>
      <c r="J134" s="46">
        <v>2.438</v>
      </c>
      <c r="K134" s="59">
        <f t="shared" si="37"/>
        <v>398</v>
      </c>
      <c r="L134" s="59">
        <f t="shared" si="34"/>
        <v>398</v>
      </c>
      <c r="M134" s="59"/>
      <c r="N134" s="59"/>
      <c r="O134" s="59">
        <v>398</v>
      </c>
      <c r="P134" s="59"/>
      <c r="Q134" s="46"/>
      <c r="R134" s="46"/>
      <c r="S134" s="46"/>
      <c r="T134" s="46"/>
      <c r="U134" s="46"/>
      <c r="V134" s="46"/>
      <c r="W134" s="46" t="s">
        <v>250</v>
      </c>
      <c r="X134" s="46" t="s">
        <v>746</v>
      </c>
      <c r="Y134" s="46" t="s">
        <v>574</v>
      </c>
      <c r="Z134" s="111" t="s">
        <v>575</v>
      </c>
      <c r="AA134" s="46"/>
    </row>
    <row r="135" s="28" customFormat="1" ht="133" customHeight="1" spans="1:27">
      <c r="A135" s="46">
        <v>117</v>
      </c>
      <c r="B135" s="46" t="s">
        <v>611</v>
      </c>
      <c r="C135" s="46" t="s">
        <v>612</v>
      </c>
      <c r="D135" s="46" t="s">
        <v>509</v>
      </c>
      <c r="E135" s="46" t="s">
        <v>526</v>
      </c>
      <c r="F135" s="46" t="s">
        <v>39</v>
      </c>
      <c r="G135" s="46" t="s">
        <v>193</v>
      </c>
      <c r="H135" s="149" t="s">
        <v>613</v>
      </c>
      <c r="I135" s="46" t="s">
        <v>423</v>
      </c>
      <c r="J135" s="46">
        <v>3</v>
      </c>
      <c r="K135" s="59">
        <f t="shared" si="37"/>
        <v>167</v>
      </c>
      <c r="L135" s="59">
        <f t="shared" si="34"/>
        <v>167</v>
      </c>
      <c r="M135" s="59"/>
      <c r="N135" s="59"/>
      <c r="O135" s="59">
        <v>167</v>
      </c>
      <c r="P135" s="59"/>
      <c r="Q135" s="46"/>
      <c r="R135" s="46"/>
      <c r="S135" s="46"/>
      <c r="T135" s="46"/>
      <c r="U135" s="46"/>
      <c r="V135" s="46"/>
      <c r="W135" s="46" t="s">
        <v>193</v>
      </c>
      <c r="X135" s="46" t="s">
        <v>717</v>
      </c>
      <c r="Y135" s="46" t="s">
        <v>574</v>
      </c>
      <c r="Z135" s="111" t="s">
        <v>575</v>
      </c>
      <c r="AA135" s="46"/>
    </row>
    <row r="136" s="28" customFormat="1" ht="133" customHeight="1" spans="1:27">
      <c r="A136" s="46">
        <v>118</v>
      </c>
      <c r="B136" s="46" t="s">
        <v>614</v>
      </c>
      <c r="C136" s="46" t="s">
        <v>615</v>
      </c>
      <c r="D136" s="46" t="s">
        <v>509</v>
      </c>
      <c r="E136" s="46" t="s">
        <v>562</v>
      </c>
      <c r="F136" s="46" t="s">
        <v>39</v>
      </c>
      <c r="G136" s="46" t="s">
        <v>616</v>
      </c>
      <c r="H136" s="149" t="s">
        <v>789</v>
      </c>
      <c r="I136" s="46" t="s">
        <v>423</v>
      </c>
      <c r="J136" s="46">
        <v>3</v>
      </c>
      <c r="K136" s="59">
        <f t="shared" si="37"/>
        <v>210</v>
      </c>
      <c r="L136" s="59">
        <f t="shared" si="34"/>
        <v>210</v>
      </c>
      <c r="M136" s="59"/>
      <c r="N136" s="59"/>
      <c r="O136" s="59">
        <v>210</v>
      </c>
      <c r="P136" s="59"/>
      <c r="Q136" s="46"/>
      <c r="R136" s="46"/>
      <c r="S136" s="46"/>
      <c r="T136" s="46"/>
      <c r="U136" s="46"/>
      <c r="V136" s="46"/>
      <c r="W136" s="46" t="s">
        <v>369</v>
      </c>
      <c r="X136" s="46" t="s">
        <v>778</v>
      </c>
      <c r="Y136" s="46" t="s">
        <v>574</v>
      </c>
      <c r="Z136" s="111" t="s">
        <v>575</v>
      </c>
      <c r="AA136" s="46"/>
    </row>
    <row r="137" s="28" customFormat="1" ht="133" customHeight="1" spans="1:27">
      <c r="A137" s="46">
        <v>119</v>
      </c>
      <c r="B137" s="46" t="s">
        <v>618</v>
      </c>
      <c r="C137" s="46" t="s">
        <v>619</v>
      </c>
      <c r="D137" s="46" t="s">
        <v>509</v>
      </c>
      <c r="E137" s="46" t="s">
        <v>562</v>
      </c>
      <c r="F137" s="46" t="s">
        <v>39</v>
      </c>
      <c r="G137" s="46" t="s">
        <v>205</v>
      </c>
      <c r="H137" s="149" t="s">
        <v>790</v>
      </c>
      <c r="I137" s="46" t="s">
        <v>423</v>
      </c>
      <c r="J137" s="46">
        <v>5.5</v>
      </c>
      <c r="K137" s="59">
        <f t="shared" si="37"/>
        <v>385</v>
      </c>
      <c r="L137" s="59">
        <f t="shared" si="34"/>
        <v>385</v>
      </c>
      <c r="M137" s="59"/>
      <c r="N137" s="59"/>
      <c r="O137" s="59">
        <v>385</v>
      </c>
      <c r="P137" s="59"/>
      <c r="Q137" s="46"/>
      <c r="R137" s="46"/>
      <c r="S137" s="46"/>
      <c r="T137" s="46"/>
      <c r="U137" s="46"/>
      <c r="V137" s="46"/>
      <c r="W137" s="46" t="s">
        <v>205</v>
      </c>
      <c r="X137" s="46" t="s">
        <v>720</v>
      </c>
      <c r="Y137" s="46" t="s">
        <v>574</v>
      </c>
      <c r="Z137" s="111" t="s">
        <v>575</v>
      </c>
      <c r="AA137" s="46"/>
    </row>
    <row r="138" s="28" customFormat="1" ht="133" customHeight="1" spans="1:27">
      <c r="A138" s="46">
        <v>120</v>
      </c>
      <c r="B138" s="46" t="s">
        <v>621</v>
      </c>
      <c r="C138" s="46" t="s">
        <v>622</v>
      </c>
      <c r="D138" s="46" t="s">
        <v>509</v>
      </c>
      <c r="E138" s="46" t="s">
        <v>526</v>
      </c>
      <c r="F138" s="46" t="s">
        <v>39</v>
      </c>
      <c r="G138" s="46" t="s">
        <v>461</v>
      </c>
      <c r="H138" s="149" t="s">
        <v>623</v>
      </c>
      <c r="I138" s="46" t="s">
        <v>423</v>
      </c>
      <c r="J138" s="46">
        <v>2.94</v>
      </c>
      <c r="K138" s="59">
        <f t="shared" si="37"/>
        <v>395</v>
      </c>
      <c r="L138" s="59">
        <f t="shared" si="34"/>
        <v>395</v>
      </c>
      <c r="M138" s="59"/>
      <c r="N138" s="59"/>
      <c r="O138" s="59">
        <v>395</v>
      </c>
      <c r="P138" s="59"/>
      <c r="Q138" s="46"/>
      <c r="R138" s="46"/>
      <c r="S138" s="46"/>
      <c r="T138" s="46"/>
      <c r="U138" s="46"/>
      <c r="V138" s="46"/>
      <c r="W138" s="46" t="s">
        <v>461</v>
      </c>
      <c r="X138" s="46" t="s">
        <v>791</v>
      </c>
      <c r="Y138" s="46" t="s">
        <v>574</v>
      </c>
      <c r="Z138" s="111" t="s">
        <v>575</v>
      </c>
      <c r="AA138" s="46"/>
    </row>
    <row r="139" s="26" customFormat="1" ht="35.25" spans="1:27">
      <c r="A139" s="45" t="s">
        <v>624</v>
      </c>
      <c r="B139" s="204" t="s">
        <v>625</v>
      </c>
      <c r="C139" s="205"/>
      <c r="D139" s="44"/>
      <c r="E139" s="45"/>
      <c r="F139" s="45"/>
      <c r="G139" s="45"/>
      <c r="H139" s="45">
        <v>1</v>
      </c>
      <c r="I139" s="57"/>
      <c r="J139" s="57">
        <f>K139/K7</f>
        <v>0.021297675747357</v>
      </c>
      <c r="K139" s="58">
        <f t="shared" ref="K139:V139" si="38">SUM(K140)</f>
        <v>1800</v>
      </c>
      <c r="L139" s="58">
        <f t="shared" si="38"/>
        <v>1800</v>
      </c>
      <c r="M139" s="58">
        <f t="shared" si="38"/>
        <v>1800</v>
      </c>
      <c r="N139" s="58">
        <f t="shared" si="38"/>
        <v>0</v>
      </c>
      <c r="O139" s="58">
        <f t="shared" si="38"/>
        <v>0</v>
      </c>
      <c r="P139" s="58">
        <f t="shared" si="38"/>
        <v>0</v>
      </c>
      <c r="Q139" s="58">
        <f t="shared" si="38"/>
        <v>0</v>
      </c>
      <c r="R139" s="58">
        <f t="shared" si="38"/>
        <v>0</v>
      </c>
      <c r="S139" s="58">
        <f t="shared" si="38"/>
        <v>0</v>
      </c>
      <c r="T139" s="58">
        <f t="shared" si="38"/>
        <v>0</v>
      </c>
      <c r="U139" s="58">
        <f t="shared" si="38"/>
        <v>0</v>
      </c>
      <c r="V139" s="58">
        <f t="shared" si="38"/>
        <v>0</v>
      </c>
      <c r="W139" s="45"/>
      <c r="X139" s="45"/>
      <c r="Y139" s="58"/>
      <c r="Z139" s="58"/>
      <c r="AA139" s="58"/>
    </row>
    <row r="140" s="72" customFormat="1" ht="196" customHeight="1" spans="1:27">
      <c r="A140" s="46">
        <v>121</v>
      </c>
      <c r="B140" s="46" t="s">
        <v>626</v>
      </c>
      <c r="C140" s="46" t="s">
        <v>627</v>
      </c>
      <c r="D140" s="46" t="s">
        <v>628</v>
      </c>
      <c r="E140" s="46" t="s">
        <v>629</v>
      </c>
      <c r="F140" s="46" t="s">
        <v>39</v>
      </c>
      <c r="G140" s="46" t="s">
        <v>169</v>
      </c>
      <c r="H140" s="149" t="s">
        <v>792</v>
      </c>
      <c r="I140" s="46" t="s">
        <v>488</v>
      </c>
      <c r="J140" s="46">
        <v>6000</v>
      </c>
      <c r="K140" s="59">
        <f>SUM(L140,T140:V140)</f>
        <v>1800</v>
      </c>
      <c r="L140" s="59">
        <f>SUM(M140:S140)</f>
        <v>1800</v>
      </c>
      <c r="M140" s="59">
        <v>1800</v>
      </c>
      <c r="N140" s="59"/>
      <c r="O140" s="59"/>
      <c r="P140" s="59"/>
      <c r="Q140" s="46"/>
      <c r="R140" s="46"/>
      <c r="S140" s="46"/>
      <c r="T140" s="46"/>
      <c r="U140" s="46"/>
      <c r="V140" s="46"/>
      <c r="W140" s="46" t="s">
        <v>631</v>
      </c>
      <c r="X140" s="46" t="s">
        <v>632</v>
      </c>
      <c r="Y140" s="46" t="s">
        <v>631</v>
      </c>
      <c r="Z140" s="46" t="s">
        <v>632</v>
      </c>
      <c r="AA140" s="46"/>
    </row>
    <row r="141" s="26" customFormat="1" ht="35.25" spans="1:27">
      <c r="A141" s="45" t="s">
        <v>633</v>
      </c>
      <c r="B141" s="204" t="s">
        <v>648</v>
      </c>
      <c r="C141" s="205"/>
      <c r="D141" s="44"/>
      <c r="E141" s="45"/>
      <c r="F141" s="45"/>
      <c r="G141" s="45"/>
      <c r="H141" s="45">
        <v>1</v>
      </c>
      <c r="I141" s="57"/>
      <c r="J141" s="57">
        <f>K141/K7</f>
        <v>0.00056793801992952</v>
      </c>
      <c r="K141" s="58">
        <f>SUM(K142:K142)</f>
        <v>48</v>
      </c>
      <c r="L141" s="58">
        <f>SUM(L142:L142)</f>
        <v>48</v>
      </c>
      <c r="M141" s="58">
        <f>SUM(M142:M142)</f>
        <v>0</v>
      </c>
      <c r="N141" s="58">
        <f t="shared" ref="N141:V141" si="39">SUM(N142)</f>
        <v>0</v>
      </c>
      <c r="O141" s="58">
        <f t="shared" si="39"/>
        <v>0</v>
      </c>
      <c r="P141" s="58">
        <f t="shared" si="39"/>
        <v>48</v>
      </c>
      <c r="Q141" s="58">
        <f t="shared" si="39"/>
        <v>0</v>
      </c>
      <c r="R141" s="58">
        <f t="shared" si="39"/>
        <v>0</v>
      </c>
      <c r="S141" s="58">
        <f t="shared" si="39"/>
        <v>0</v>
      </c>
      <c r="T141" s="58">
        <f t="shared" si="39"/>
        <v>0</v>
      </c>
      <c r="U141" s="58">
        <f t="shared" si="39"/>
        <v>0</v>
      </c>
      <c r="V141" s="58">
        <f t="shared" si="39"/>
        <v>0</v>
      </c>
      <c r="W141" s="45"/>
      <c r="X141" s="45"/>
      <c r="Y141" s="58"/>
      <c r="Z141" s="58"/>
      <c r="AA141" s="58"/>
    </row>
    <row r="142" s="28" customFormat="1" ht="105.75" spans="1:27">
      <c r="A142" s="46">
        <v>122</v>
      </c>
      <c r="B142" s="46" t="s">
        <v>649</v>
      </c>
      <c r="C142" s="46" t="s">
        <v>650</v>
      </c>
      <c r="D142" s="46" t="s">
        <v>651</v>
      </c>
      <c r="E142" s="46" t="s">
        <v>652</v>
      </c>
      <c r="F142" s="46" t="s">
        <v>39</v>
      </c>
      <c r="G142" s="46" t="s">
        <v>169</v>
      </c>
      <c r="H142" s="149" t="s">
        <v>653</v>
      </c>
      <c r="I142" s="46" t="s">
        <v>171</v>
      </c>
      <c r="J142" s="46">
        <v>10185</v>
      </c>
      <c r="K142" s="59">
        <f>SUM(L142,T142:V142)</f>
        <v>48</v>
      </c>
      <c r="L142" s="59">
        <f>SUM(M142:S142)</f>
        <v>48</v>
      </c>
      <c r="M142" s="59"/>
      <c r="N142" s="59"/>
      <c r="O142" s="59"/>
      <c r="P142" s="59">
        <v>48</v>
      </c>
      <c r="Q142" s="46"/>
      <c r="R142" s="46"/>
      <c r="S142" s="46"/>
      <c r="T142" s="46"/>
      <c r="U142" s="46"/>
      <c r="V142" s="46"/>
      <c r="W142" s="46" t="s">
        <v>411</v>
      </c>
      <c r="X142" s="46" t="s">
        <v>412</v>
      </c>
      <c r="Y142" s="46" t="s">
        <v>411</v>
      </c>
      <c r="Z142" s="46" t="s">
        <v>412</v>
      </c>
      <c r="AA142" s="46"/>
    </row>
  </sheetData>
  <autoFilter xmlns:etc="http://www.wps.cn/officeDocument/2017/etCustomData" ref="A7:AC142" etc:filterBottomFollowUsedRange="0">
    <extLst/>
  </autoFilter>
  <mergeCells count="46">
    <mergeCell ref="A1:AA1"/>
    <mergeCell ref="A2:D2"/>
    <mergeCell ref="L3:V3"/>
    <mergeCell ref="L4:S4"/>
    <mergeCell ref="M5:N5"/>
    <mergeCell ref="A7:F7"/>
    <mergeCell ref="B8:C8"/>
    <mergeCell ref="A9:C9"/>
    <mergeCell ref="A31:C31"/>
    <mergeCell ref="A57:C57"/>
    <mergeCell ref="A60:C60"/>
    <mergeCell ref="A63:C63"/>
    <mergeCell ref="A69:C69"/>
    <mergeCell ref="B98:C98"/>
    <mergeCell ref="B106:C106"/>
    <mergeCell ref="A107:C107"/>
    <mergeCell ref="A110:C110"/>
    <mergeCell ref="A119:C119"/>
    <mergeCell ref="A122:C122"/>
    <mergeCell ref="B139:C139"/>
    <mergeCell ref="B141:C141"/>
    <mergeCell ref="A3:A6"/>
    <mergeCell ref="B3:B6"/>
    <mergeCell ref="C3:C6"/>
    <mergeCell ref="D3:D6"/>
    <mergeCell ref="E3:E6"/>
    <mergeCell ref="F3:F6"/>
    <mergeCell ref="G3:G6"/>
    <mergeCell ref="H3:H6"/>
    <mergeCell ref="I3:I6"/>
    <mergeCell ref="J3:J6"/>
    <mergeCell ref="K3:K6"/>
    <mergeCell ref="L5:L6"/>
    <mergeCell ref="O5:O6"/>
    <mergeCell ref="P5:P6"/>
    <mergeCell ref="Q5:Q6"/>
    <mergeCell ref="R5:R6"/>
    <mergeCell ref="S5:S6"/>
    <mergeCell ref="T4:T6"/>
    <mergeCell ref="U4:U6"/>
    <mergeCell ref="V4:V6"/>
    <mergeCell ref="W3:W6"/>
    <mergeCell ref="X3:X6"/>
    <mergeCell ref="Y3:Y6"/>
    <mergeCell ref="Z3:Z6"/>
    <mergeCell ref="AA3:AA6"/>
  </mergeCells>
  <dataValidations count="4">
    <dataValidation type="list" allowBlank="1" showErrorMessage="1" sqref="E31 E4:E8 E143: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F98 F9:F29 F32:F68 F73:F76 F80:F81 F106:F121 F123:F142">
      <formula1>"新建,改建,扩建"</formula1>
    </dataValidation>
    <dataValidation type="list" allowBlank="1" showInputMessage="1" showErrorMessage="1" sqref="D9:D30 D32:D73 D75:D79 D81:D111 D113:D121 D123:D142">
      <formula1>下拉列表!$A$1:$G$1</formula1>
    </dataValidation>
    <dataValidation type="list" allowBlank="1" showInputMessage="1" showErrorMessage="1" sqref="E9:E30 E32:E121 E123:E142">
      <formula1>INDIRECT(D9)</formula1>
    </dataValidation>
  </dataValidations>
  <pageMargins left="0.393055555555556" right="0.393055555555556" top="0.590277777777778" bottom="0.590277777777778" header="0.298611111111111" footer="0.298611111111111"/>
  <pageSetup paperSize="8" scale="25" fitToHeight="0" orientation="landscape" horizontalDpi="600"/>
  <headerFooter>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113"/>
  <sheetViews>
    <sheetView showZeros="0" tabSelected="1" zoomScale="60" zoomScaleNormal="60" workbookViewId="0">
      <pane ySplit="6" topLeftCell="A109" activePane="bottomLeft" state="frozen"/>
      <selection/>
      <selection pane="bottomLeft" activeCell="C113" sqref="C113"/>
    </sheetView>
  </sheetViews>
  <sheetFormatPr defaultColWidth="9" defaultRowHeight="18.75"/>
  <cols>
    <col min="1" max="1" width="9.25" style="29" customWidth="1"/>
    <col min="2" max="2" width="13.25" style="30" customWidth="1"/>
    <col min="3" max="3" width="54.3666666666667" style="30" customWidth="1"/>
    <col min="4" max="4" width="12.375" style="30" customWidth="1"/>
    <col min="5" max="5" width="20.575" style="30" customWidth="1"/>
    <col min="6" max="6" width="11.5416666666667" style="30" customWidth="1"/>
    <col min="7" max="7" width="53.625" style="30" customWidth="1"/>
    <col min="8" max="8" width="140.766666666667" style="31" customWidth="1"/>
    <col min="9" max="9" width="17.125" style="31" customWidth="1"/>
    <col min="10" max="10" width="24.875" style="31" customWidth="1"/>
    <col min="11" max="11" width="24.875" style="133" customWidth="1"/>
    <col min="12" max="14" width="26.25" style="32" customWidth="1"/>
    <col min="15" max="15" width="18.65" style="32" customWidth="1"/>
    <col min="16" max="17" width="16.15" style="32" hidden="1" customWidth="1"/>
    <col min="18" max="18" width="18.85" style="30" customWidth="1"/>
    <col min="19" max="22" width="16.15" style="30" hidden="1" customWidth="1"/>
    <col min="23" max="23" width="22.3083333333333" style="30" hidden="1" customWidth="1"/>
    <col min="24" max="24" width="19.375" style="30" customWidth="1"/>
    <col min="25" max="25" width="17.6916666666667" style="30" customWidth="1"/>
    <col min="26" max="26" width="20.1916666666667" style="33" customWidth="1"/>
    <col min="27" max="27" width="16.5583333333333" style="34" customWidth="1"/>
    <col min="28" max="28" width="22.625" style="33" customWidth="1"/>
    <col min="29" max="29" width="9" style="35" hidden="1" customWidth="1"/>
    <col min="30" max="30" width="18.3833333333333" style="35" hidden="1" customWidth="1"/>
    <col min="31" max="16384" width="9" style="36"/>
  </cols>
  <sheetData>
    <row r="1" s="128" customFormat="1" ht="84" customHeight="1" spans="1:30">
      <c r="A1" s="134" t="s">
        <v>793</v>
      </c>
      <c r="B1" s="134"/>
      <c r="C1" s="134"/>
      <c r="D1" s="135"/>
      <c r="E1" s="135"/>
      <c r="F1" s="135"/>
      <c r="G1" s="134"/>
      <c r="H1" s="134"/>
      <c r="I1" s="134"/>
      <c r="J1" s="134"/>
      <c r="K1" s="157"/>
      <c r="L1" s="157"/>
      <c r="M1" s="158"/>
      <c r="N1" s="158"/>
      <c r="O1" s="158"/>
      <c r="P1" s="158"/>
      <c r="Q1" s="158"/>
      <c r="R1" s="135"/>
      <c r="S1" s="135"/>
      <c r="T1" s="135"/>
      <c r="U1" s="135"/>
      <c r="V1" s="135"/>
      <c r="W1" s="135"/>
      <c r="X1" s="135"/>
      <c r="Y1" s="135"/>
      <c r="Z1" s="134"/>
      <c r="AA1" s="134"/>
      <c r="AB1" s="134"/>
      <c r="AC1" s="172"/>
      <c r="AD1" s="172"/>
    </row>
    <row r="2" s="129" customFormat="1" ht="50" customHeight="1" spans="1:30">
      <c r="A2" s="136" t="s">
        <v>1</v>
      </c>
      <c r="B2" s="136"/>
      <c r="C2" s="136"/>
      <c r="D2" s="136"/>
      <c r="E2" s="137"/>
      <c r="F2" s="136"/>
      <c r="G2" s="136"/>
      <c r="H2" s="138"/>
      <c r="I2" s="136"/>
      <c r="J2" s="136"/>
      <c r="K2" s="159"/>
      <c r="L2" s="159"/>
      <c r="M2" s="159"/>
      <c r="N2" s="159"/>
      <c r="O2" s="159"/>
      <c r="P2" s="159"/>
      <c r="Q2" s="159"/>
      <c r="R2" s="136"/>
      <c r="S2" s="136"/>
      <c r="T2" s="136"/>
      <c r="U2" s="136"/>
      <c r="V2" s="136"/>
      <c r="W2" s="136"/>
      <c r="X2" s="136"/>
      <c r="Y2" s="136"/>
      <c r="Z2" s="136"/>
      <c r="AA2" s="136"/>
      <c r="AB2" s="136"/>
      <c r="AC2" s="173"/>
      <c r="AD2" s="173"/>
    </row>
    <row r="3" s="130" customFormat="1" ht="42" customHeight="1" spans="1:30">
      <c r="A3" s="139" t="s">
        <v>2</v>
      </c>
      <c r="B3" s="139" t="s">
        <v>3</v>
      </c>
      <c r="C3" s="139" t="s">
        <v>4</v>
      </c>
      <c r="D3" s="139" t="s">
        <v>5</v>
      </c>
      <c r="E3" s="139" t="s">
        <v>6</v>
      </c>
      <c r="F3" s="139" t="s">
        <v>7</v>
      </c>
      <c r="G3" s="139" t="s">
        <v>8</v>
      </c>
      <c r="H3" s="139" t="s">
        <v>9</v>
      </c>
      <c r="I3" s="139" t="s">
        <v>10</v>
      </c>
      <c r="J3" s="139" t="s">
        <v>11</v>
      </c>
      <c r="K3" s="160" t="s">
        <v>794</v>
      </c>
      <c r="L3" s="161" t="s">
        <v>12</v>
      </c>
      <c r="M3" s="161" t="s">
        <v>13</v>
      </c>
      <c r="N3" s="161"/>
      <c r="O3" s="161"/>
      <c r="P3" s="161"/>
      <c r="Q3" s="161"/>
      <c r="R3" s="139"/>
      <c r="S3" s="139"/>
      <c r="T3" s="139"/>
      <c r="U3" s="139"/>
      <c r="V3" s="139"/>
      <c r="W3" s="139"/>
      <c r="X3" s="139" t="s">
        <v>10</v>
      </c>
      <c r="Y3" s="139" t="s">
        <v>16</v>
      </c>
      <c r="Z3" s="139" t="s">
        <v>659</v>
      </c>
      <c r="AA3" s="139" t="s">
        <v>16</v>
      </c>
      <c r="AB3" s="139" t="s">
        <v>17</v>
      </c>
      <c r="AC3" s="174"/>
      <c r="AD3" s="174"/>
    </row>
    <row r="4" s="130" customFormat="1" ht="42" customHeight="1" spans="1:30">
      <c r="A4" s="139"/>
      <c r="B4" s="139"/>
      <c r="C4" s="139"/>
      <c r="D4" s="139"/>
      <c r="E4" s="139"/>
      <c r="F4" s="139"/>
      <c r="G4" s="139"/>
      <c r="H4" s="139"/>
      <c r="I4" s="139"/>
      <c r="J4" s="139"/>
      <c r="K4" s="162"/>
      <c r="L4" s="161"/>
      <c r="M4" s="161" t="s">
        <v>19</v>
      </c>
      <c r="N4" s="161"/>
      <c r="O4" s="161"/>
      <c r="P4" s="161"/>
      <c r="Q4" s="161"/>
      <c r="R4" s="139"/>
      <c r="S4" s="139"/>
      <c r="T4" s="139"/>
      <c r="U4" s="139" t="s">
        <v>20</v>
      </c>
      <c r="V4" s="139" t="s">
        <v>21</v>
      </c>
      <c r="W4" s="139" t="s">
        <v>22</v>
      </c>
      <c r="X4" s="139"/>
      <c r="Y4" s="139"/>
      <c r="Z4" s="139"/>
      <c r="AA4" s="139"/>
      <c r="AB4" s="139"/>
      <c r="AC4" s="174"/>
      <c r="AD4" s="174"/>
    </row>
    <row r="5" s="130" customFormat="1" ht="42" customHeight="1" spans="1:30">
      <c r="A5" s="139"/>
      <c r="B5" s="139"/>
      <c r="C5" s="139"/>
      <c r="D5" s="139"/>
      <c r="E5" s="139"/>
      <c r="F5" s="139"/>
      <c r="G5" s="139"/>
      <c r="H5" s="139"/>
      <c r="I5" s="139"/>
      <c r="J5" s="139"/>
      <c r="K5" s="162"/>
      <c r="L5" s="161"/>
      <c r="M5" s="160" t="s">
        <v>23</v>
      </c>
      <c r="N5" s="163" t="s">
        <v>24</v>
      </c>
      <c r="O5" s="164"/>
      <c r="P5" s="160" t="s">
        <v>25</v>
      </c>
      <c r="Q5" s="160" t="s">
        <v>26</v>
      </c>
      <c r="R5" s="170" t="s">
        <v>27</v>
      </c>
      <c r="S5" s="170" t="s">
        <v>28</v>
      </c>
      <c r="T5" s="170" t="s">
        <v>29</v>
      </c>
      <c r="U5" s="139"/>
      <c r="V5" s="139"/>
      <c r="W5" s="139"/>
      <c r="X5" s="139"/>
      <c r="Y5" s="139"/>
      <c r="Z5" s="139"/>
      <c r="AA5" s="139"/>
      <c r="AB5" s="139"/>
      <c r="AC5" s="174"/>
      <c r="AD5" s="174"/>
    </row>
    <row r="6" s="130" customFormat="1" ht="80" customHeight="1" spans="1:30">
      <c r="A6" s="139"/>
      <c r="B6" s="139"/>
      <c r="C6" s="139"/>
      <c r="D6" s="139"/>
      <c r="E6" s="139"/>
      <c r="F6" s="139"/>
      <c r="G6" s="139"/>
      <c r="H6" s="139"/>
      <c r="I6" s="139"/>
      <c r="J6" s="139"/>
      <c r="K6" s="165"/>
      <c r="L6" s="161"/>
      <c r="M6" s="165"/>
      <c r="N6" s="161" t="s">
        <v>30</v>
      </c>
      <c r="O6" s="161" t="s">
        <v>31</v>
      </c>
      <c r="P6" s="165"/>
      <c r="Q6" s="165"/>
      <c r="R6" s="171"/>
      <c r="S6" s="171"/>
      <c r="T6" s="171"/>
      <c r="U6" s="139"/>
      <c r="V6" s="139"/>
      <c r="W6" s="139"/>
      <c r="X6" s="139"/>
      <c r="Y6" s="139"/>
      <c r="Z6" s="139"/>
      <c r="AA6" s="139"/>
      <c r="AB6" s="139"/>
      <c r="AC6" s="174"/>
      <c r="AD6" s="174"/>
    </row>
    <row r="7" s="25" customFormat="1" ht="62" customHeight="1" spans="1:30">
      <c r="A7" s="140" t="s">
        <v>32</v>
      </c>
      <c r="B7" s="140"/>
      <c r="C7" s="140"/>
      <c r="D7" s="140"/>
      <c r="E7" s="140"/>
      <c r="F7" s="140"/>
      <c r="G7" s="140"/>
      <c r="H7" s="141">
        <f>SUM(H8,H87,H91,H101,H103)</f>
        <v>93</v>
      </c>
      <c r="I7" s="166">
        <f>SUM(I8,I87,I91,I101,I103)</f>
        <v>0</v>
      </c>
      <c r="J7" s="166"/>
      <c r="K7" s="166">
        <f>SUM(K8,K87,K91,K101,K103)</f>
        <v>65487.788565</v>
      </c>
      <c r="L7" s="166">
        <f>SUM(L8,L87,L91,L101,L103)</f>
        <v>62811</v>
      </c>
      <c r="M7" s="166">
        <f t="shared" ref="M7:R7" si="0">SUM(M8,M87,M91,M101,M103)</f>
        <v>62811</v>
      </c>
      <c r="N7" s="166">
        <f t="shared" si="0"/>
        <v>62710</v>
      </c>
      <c r="O7" s="166">
        <f t="shared" si="0"/>
        <v>0</v>
      </c>
      <c r="P7" s="166">
        <f t="shared" si="0"/>
        <v>0</v>
      </c>
      <c r="Q7" s="166">
        <f t="shared" si="0"/>
        <v>0</v>
      </c>
      <c r="R7" s="166">
        <f t="shared" si="0"/>
        <v>101</v>
      </c>
      <c r="S7" s="56">
        <f>SUM(S8,S87,S91,S101)</f>
        <v>0</v>
      </c>
      <c r="T7" s="56">
        <f>SUM(T8,T87,T91,T101)</f>
        <v>0</v>
      </c>
      <c r="U7" s="56">
        <f>SUM(U8,U87,U91,U101)</f>
        <v>0</v>
      </c>
      <c r="V7" s="56">
        <f>SUM(V8,V87,V91,V101)</f>
        <v>0</v>
      </c>
      <c r="W7" s="56">
        <f>SUM(W8,W87,W91,W101)</f>
        <v>0</v>
      </c>
      <c r="X7" s="166"/>
      <c r="Y7" s="166"/>
      <c r="Z7" s="175"/>
      <c r="AA7" s="175"/>
      <c r="AB7" s="175"/>
      <c r="AC7" s="65"/>
      <c r="AD7" s="65"/>
    </row>
    <row r="8" s="131" customFormat="1" ht="62" customHeight="1" spans="1:28">
      <c r="A8" s="140" t="s">
        <v>33</v>
      </c>
      <c r="B8" s="142" t="s">
        <v>34</v>
      </c>
      <c r="C8" s="143"/>
      <c r="D8" s="144"/>
      <c r="E8" s="140"/>
      <c r="F8" s="140"/>
      <c r="G8" s="140"/>
      <c r="H8" s="140">
        <f>SUBTOTAL(9,H29,H49,H53,H56,H9,H62)</f>
        <v>72</v>
      </c>
      <c r="I8" s="167"/>
      <c r="J8" s="167">
        <f>L8/L7</f>
        <v>0.891232427441053</v>
      </c>
      <c r="K8" s="166">
        <f>SUM(K29,K49,K53,K56,K9,K62)</f>
        <v>57942.378565</v>
      </c>
      <c r="L8" s="166">
        <f t="shared" ref="L8:W8" si="1">SUM(L29,L49,L53,L56,L9,L62)</f>
        <v>55979.2</v>
      </c>
      <c r="M8" s="166">
        <f t="shared" si="1"/>
        <v>55979.2</v>
      </c>
      <c r="N8" s="166">
        <f t="shared" si="1"/>
        <v>55878.2</v>
      </c>
      <c r="O8" s="166">
        <f t="shared" si="1"/>
        <v>0</v>
      </c>
      <c r="P8" s="56">
        <f t="shared" si="1"/>
        <v>0</v>
      </c>
      <c r="Q8" s="56">
        <f t="shared" si="1"/>
        <v>0</v>
      </c>
      <c r="R8" s="166">
        <f t="shared" si="1"/>
        <v>101</v>
      </c>
      <c r="S8" s="56">
        <f t="shared" si="1"/>
        <v>0</v>
      </c>
      <c r="T8" s="56">
        <f t="shared" si="1"/>
        <v>0</v>
      </c>
      <c r="U8" s="56">
        <f t="shared" si="1"/>
        <v>0</v>
      </c>
      <c r="V8" s="56">
        <f t="shared" si="1"/>
        <v>0</v>
      </c>
      <c r="W8" s="56">
        <f t="shared" si="1"/>
        <v>0</v>
      </c>
      <c r="X8" s="140"/>
      <c r="Y8" s="140"/>
      <c r="Z8" s="166">
        <f t="shared" ref="Z8:AB8" si="2">SUM(Z29,Z49,Z53,Z56,Z9,Z62)</f>
        <v>0</v>
      </c>
      <c r="AA8" s="166">
        <f t="shared" si="2"/>
        <v>0</v>
      </c>
      <c r="AB8" s="176">
        <f t="shared" si="2"/>
        <v>0</v>
      </c>
    </row>
    <row r="9" s="131" customFormat="1" ht="62" customHeight="1" spans="1:28">
      <c r="A9" s="145" t="s">
        <v>35</v>
      </c>
      <c r="B9" s="146"/>
      <c r="C9" s="147"/>
      <c r="D9" s="144"/>
      <c r="E9" s="140"/>
      <c r="F9" s="140"/>
      <c r="G9" s="140"/>
      <c r="H9" s="140">
        <v>19</v>
      </c>
      <c r="I9" s="167"/>
      <c r="J9" s="167">
        <f>L9/L7</f>
        <v>0.369710378198086</v>
      </c>
      <c r="K9" s="166">
        <f>SUM(K10:K28)</f>
        <v>23221.878565</v>
      </c>
      <c r="L9" s="166">
        <f t="shared" ref="L9:W9" si="3">SUM(L10:L28)</f>
        <v>23221.878565</v>
      </c>
      <c r="M9" s="166">
        <f t="shared" si="3"/>
        <v>23221.878565</v>
      </c>
      <c r="N9" s="166">
        <f t="shared" si="3"/>
        <v>23221.878565</v>
      </c>
      <c r="O9" s="166">
        <f t="shared" si="3"/>
        <v>0</v>
      </c>
      <c r="P9" s="56">
        <f t="shared" si="3"/>
        <v>0</v>
      </c>
      <c r="Q9" s="56">
        <f t="shared" si="3"/>
        <v>0</v>
      </c>
      <c r="R9" s="166">
        <f t="shared" si="3"/>
        <v>0</v>
      </c>
      <c r="S9" s="56">
        <f t="shared" si="3"/>
        <v>0</v>
      </c>
      <c r="T9" s="56">
        <f t="shared" si="3"/>
        <v>0</v>
      </c>
      <c r="U9" s="56">
        <f t="shared" si="3"/>
        <v>0</v>
      </c>
      <c r="V9" s="56">
        <f t="shared" si="3"/>
        <v>0</v>
      </c>
      <c r="W9" s="56">
        <f t="shared" si="3"/>
        <v>0</v>
      </c>
      <c r="X9" s="140"/>
      <c r="Y9" s="140"/>
      <c r="Z9" s="176"/>
      <c r="AA9" s="176"/>
      <c r="AB9" s="176"/>
    </row>
    <row r="10" s="28" customFormat="1" ht="222" customHeight="1" spans="1:30">
      <c r="A10" s="46">
        <v>1</v>
      </c>
      <c r="B10" s="46" t="s">
        <v>55</v>
      </c>
      <c r="C10" s="46" t="s">
        <v>56</v>
      </c>
      <c r="D10" s="46" t="s">
        <v>34</v>
      </c>
      <c r="E10" s="46" t="s">
        <v>38</v>
      </c>
      <c r="F10" s="46" t="s">
        <v>39</v>
      </c>
      <c r="G10" s="46" t="s">
        <v>660</v>
      </c>
      <c r="H10" s="47" t="s">
        <v>58</v>
      </c>
      <c r="I10" s="46" t="s">
        <v>42</v>
      </c>
      <c r="J10" s="46">
        <v>14029.47</v>
      </c>
      <c r="K10" s="59">
        <v>133.279965</v>
      </c>
      <c r="L10" s="59">
        <f t="shared" ref="L10:L30" si="4">SUM(M10,U10,V10,W10)</f>
        <v>133.279965</v>
      </c>
      <c r="M10" s="59">
        <f t="shared" ref="M10:M30" si="5">SUM(N10:T10)</f>
        <v>133.279965</v>
      </c>
      <c r="N10" s="59">
        <f>J10*95/10000</f>
        <v>133.279965</v>
      </c>
      <c r="O10" s="59"/>
      <c r="P10" s="59"/>
      <c r="Q10" s="59"/>
      <c r="R10" s="46"/>
      <c r="S10" s="46"/>
      <c r="T10" s="46"/>
      <c r="U10" s="46"/>
      <c r="V10" s="46"/>
      <c r="W10" s="46"/>
      <c r="X10" s="46" t="s">
        <v>662</v>
      </c>
      <c r="Y10" s="46" t="s">
        <v>663</v>
      </c>
      <c r="Z10" s="46" t="s">
        <v>43</v>
      </c>
      <c r="AA10" s="46" t="s">
        <v>44</v>
      </c>
      <c r="AB10" s="46" t="s">
        <v>45</v>
      </c>
      <c r="AC10" s="28">
        <v>1757</v>
      </c>
      <c r="AD10" s="177">
        <f t="shared" ref="AD10:AD29" si="6">L10/AC10</f>
        <v>0.0758565537848606</v>
      </c>
    </row>
    <row r="11" s="28" customFormat="1" ht="409" customHeight="1" spans="1:30">
      <c r="A11" s="46">
        <v>2</v>
      </c>
      <c r="B11" s="46" t="s">
        <v>60</v>
      </c>
      <c r="C11" s="48" t="s">
        <v>61</v>
      </c>
      <c r="D11" s="46" t="s">
        <v>34</v>
      </c>
      <c r="E11" s="46" t="s">
        <v>38</v>
      </c>
      <c r="F11" s="46" t="s">
        <v>39</v>
      </c>
      <c r="G11" s="46" t="s">
        <v>664</v>
      </c>
      <c r="H11" s="47" t="s">
        <v>795</v>
      </c>
      <c r="I11" s="46" t="s">
        <v>42</v>
      </c>
      <c r="J11" s="46">
        <v>176657.98</v>
      </c>
      <c r="K11" s="59">
        <v>4416.4495</v>
      </c>
      <c r="L11" s="59">
        <f t="shared" si="4"/>
        <v>4416.4495</v>
      </c>
      <c r="M11" s="59">
        <f t="shared" si="5"/>
        <v>4416.4495</v>
      </c>
      <c r="N11" s="59">
        <f>J11*0.025</f>
        <v>4416.4495</v>
      </c>
      <c r="O11" s="59"/>
      <c r="P11" s="59"/>
      <c r="Q11" s="59"/>
      <c r="R11" s="46"/>
      <c r="S11" s="46"/>
      <c r="T11" s="46"/>
      <c r="U11" s="46"/>
      <c r="V11" s="46"/>
      <c r="W11" s="46"/>
      <c r="X11" s="46" t="s">
        <v>662</v>
      </c>
      <c r="Y11" s="46" t="s">
        <v>663</v>
      </c>
      <c r="Z11" s="46" t="s">
        <v>43</v>
      </c>
      <c r="AA11" s="46" t="s">
        <v>44</v>
      </c>
      <c r="AB11" s="46" t="s">
        <v>45</v>
      </c>
      <c r="AC11" s="28">
        <v>18647</v>
      </c>
      <c r="AD11" s="177">
        <f t="shared" si="6"/>
        <v>0.236845042097925</v>
      </c>
    </row>
    <row r="12" s="28" customFormat="1" ht="377" customHeight="1" spans="1:30">
      <c r="A12" s="46">
        <v>3</v>
      </c>
      <c r="B12" s="46" t="s">
        <v>64</v>
      </c>
      <c r="C12" s="48" t="s">
        <v>163</v>
      </c>
      <c r="D12" s="46" t="s">
        <v>34</v>
      </c>
      <c r="E12" s="46" t="s">
        <v>38</v>
      </c>
      <c r="F12" s="46" t="s">
        <v>39</v>
      </c>
      <c r="G12" s="46" t="s">
        <v>666</v>
      </c>
      <c r="H12" s="47" t="s">
        <v>796</v>
      </c>
      <c r="I12" s="46" t="s">
        <v>42</v>
      </c>
      <c r="J12" s="46">
        <v>173060.01</v>
      </c>
      <c r="K12" s="59">
        <v>692.24004</v>
      </c>
      <c r="L12" s="59">
        <f t="shared" si="4"/>
        <v>692.24004</v>
      </c>
      <c r="M12" s="59">
        <f t="shared" si="5"/>
        <v>692.24004</v>
      </c>
      <c r="N12" s="59">
        <f>J12*0.004</f>
        <v>692.24004</v>
      </c>
      <c r="O12" s="59"/>
      <c r="P12" s="59"/>
      <c r="Q12" s="59"/>
      <c r="R12" s="46"/>
      <c r="S12" s="46"/>
      <c r="T12" s="46"/>
      <c r="U12" s="46"/>
      <c r="V12" s="46"/>
      <c r="W12" s="46"/>
      <c r="X12" s="46" t="s">
        <v>662</v>
      </c>
      <c r="Y12" s="46" t="s">
        <v>663</v>
      </c>
      <c r="Z12" s="46" t="s">
        <v>43</v>
      </c>
      <c r="AA12" s="46" t="s">
        <v>44</v>
      </c>
      <c r="AB12" s="46" t="s">
        <v>45</v>
      </c>
      <c r="AC12" s="28">
        <v>16785</v>
      </c>
      <c r="AD12" s="177">
        <f t="shared" si="6"/>
        <v>0.0412415871313673</v>
      </c>
    </row>
    <row r="13" s="28" customFormat="1" ht="336" customHeight="1" spans="1:30">
      <c r="A13" s="46">
        <v>4</v>
      </c>
      <c r="B13" s="46" t="s">
        <v>80</v>
      </c>
      <c r="C13" s="48" t="s">
        <v>77</v>
      </c>
      <c r="D13" s="46" t="s">
        <v>34</v>
      </c>
      <c r="E13" s="46" t="s">
        <v>38</v>
      </c>
      <c r="F13" s="46" t="s">
        <v>39</v>
      </c>
      <c r="G13" s="46" t="s">
        <v>668</v>
      </c>
      <c r="H13" s="47" t="s">
        <v>797</v>
      </c>
      <c r="I13" s="46" t="s">
        <v>42</v>
      </c>
      <c r="J13" s="46">
        <v>19061.82</v>
      </c>
      <c r="K13" s="59">
        <v>57.18546</v>
      </c>
      <c r="L13" s="59">
        <f t="shared" si="4"/>
        <v>57.18546</v>
      </c>
      <c r="M13" s="59">
        <f t="shared" si="5"/>
        <v>57.18546</v>
      </c>
      <c r="N13" s="59">
        <f>J13*30/10000</f>
        <v>57.18546</v>
      </c>
      <c r="O13" s="59"/>
      <c r="P13" s="59"/>
      <c r="Q13" s="59"/>
      <c r="R13" s="46"/>
      <c r="S13" s="46"/>
      <c r="T13" s="46"/>
      <c r="U13" s="46"/>
      <c r="V13" s="46"/>
      <c r="W13" s="46"/>
      <c r="X13" s="46" t="s">
        <v>662</v>
      </c>
      <c r="Y13" s="46" t="s">
        <v>663</v>
      </c>
      <c r="Z13" s="46" t="s">
        <v>68</v>
      </c>
      <c r="AA13" s="46" t="s">
        <v>69</v>
      </c>
      <c r="AB13" s="46" t="s">
        <v>70</v>
      </c>
      <c r="AC13" s="28">
        <v>4282</v>
      </c>
      <c r="AD13" s="177">
        <f t="shared" si="6"/>
        <v>0.0133548482017749</v>
      </c>
    </row>
    <row r="14" s="27" customFormat="1" ht="206" customHeight="1" spans="1:30">
      <c r="A14" s="46">
        <v>5</v>
      </c>
      <c r="B14" s="46" t="s">
        <v>87</v>
      </c>
      <c r="C14" s="46" t="s">
        <v>81</v>
      </c>
      <c r="D14" s="46" t="s">
        <v>34</v>
      </c>
      <c r="E14" s="46" t="s">
        <v>82</v>
      </c>
      <c r="F14" s="46" t="s">
        <v>39</v>
      </c>
      <c r="G14" s="46" t="s">
        <v>798</v>
      </c>
      <c r="H14" s="47" t="s">
        <v>799</v>
      </c>
      <c r="I14" s="46" t="s">
        <v>42</v>
      </c>
      <c r="J14" s="46">
        <v>3825.85</v>
      </c>
      <c r="K14" s="59">
        <v>38.2585</v>
      </c>
      <c r="L14" s="59">
        <f t="shared" si="4"/>
        <v>38.2585</v>
      </c>
      <c r="M14" s="59">
        <f t="shared" si="5"/>
        <v>38.2585</v>
      </c>
      <c r="N14" s="59">
        <f>J14*0.01</f>
        <v>38.2585</v>
      </c>
      <c r="O14" s="59"/>
      <c r="P14" s="59"/>
      <c r="Q14" s="59"/>
      <c r="R14" s="46"/>
      <c r="S14" s="46"/>
      <c r="T14" s="46"/>
      <c r="U14" s="46"/>
      <c r="V14" s="46"/>
      <c r="W14" s="46"/>
      <c r="X14" s="46" t="s">
        <v>662</v>
      </c>
      <c r="Y14" s="46" t="s">
        <v>663</v>
      </c>
      <c r="Z14" s="46" t="s">
        <v>85</v>
      </c>
      <c r="AA14" s="46" t="s">
        <v>86</v>
      </c>
      <c r="AB14" s="46" t="s">
        <v>70</v>
      </c>
      <c r="AC14" s="28">
        <v>403</v>
      </c>
      <c r="AD14" s="177">
        <f t="shared" si="6"/>
        <v>0.0949342431761787</v>
      </c>
    </row>
    <row r="15" s="28" customFormat="1" ht="280" customHeight="1" spans="1:30">
      <c r="A15" s="46">
        <v>6</v>
      </c>
      <c r="B15" s="46" t="s">
        <v>94</v>
      </c>
      <c r="C15" s="46" t="s">
        <v>88</v>
      </c>
      <c r="D15" s="46" t="s">
        <v>34</v>
      </c>
      <c r="E15" s="46" t="s">
        <v>38</v>
      </c>
      <c r="F15" s="46" t="s">
        <v>39</v>
      </c>
      <c r="G15" s="46" t="s">
        <v>800</v>
      </c>
      <c r="H15" s="47" t="s">
        <v>801</v>
      </c>
      <c r="I15" s="46" t="s">
        <v>42</v>
      </c>
      <c r="J15" s="46">
        <v>1823.68</v>
      </c>
      <c r="K15" s="59">
        <v>82.0656</v>
      </c>
      <c r="L15" s="59">
        <f t="shared" si="4"/>
        <v>82.0656</v>
      </c>
      <c r="M15" s="59">
        <f t="shared" si="5"/>
        <v>82.0656</v>
      </c>
      <c r="N15" s="59">
        <f>J15*0.045</f>
        <v>82.0656</v>
      </c>
      <c r="O15" s="59"/>
      <c r="P15" s="59"/>
      <c r="Q15" s="59"/>
      <c r="R15" s="46"/>
      <c r="S15" s="46"/>
      <c r="T15" s="46"/>
      <c r="U15" s="46"/>
      <c r="V15" s="46"/>
      <c r="W15" s="46"/>
      <c r="X15" s="46" t="s">
        <v>662</v>
      </c>
      <c r="Y15" s="46" t="s">
        <v>663</v>
      </c>
      <c r="Z15" s="46" t="s">
        <v>91</v>
      </c>
      <c r="AA15" s="46" t="s">
        <v>92</v>
      </c>
      <c r="AB15" s="46" t="s">
        <v>93</v>
      </c>
      <c r="AC15" s="28">
        <v>2772</v>
      </c>
      <c r="AD15" s="177">
        <f t="shared" si="6"/>
        <v>0.0296051948051948</v>
      </c>
    </row>
    <row r="16" s="28" customFormat="1" ht="260" customHeight="1" spans="1:30">
      <c r="A16" s="46">
        <v>7</v>
      </c>
      <c r="B16" s="46" t="s">
        <v>98</v>
      </c>
      <c r="C16" s="46" t="s">
        <v>99</v>
      </c>
      <c r="D16" s="46" t="s">
        <v>34</v>
      </c>
      <c r="E16" s="46" t="s">
        <v>38</v>
      </c>
      <c r="F16" s="46" t="s">
        <v>39</v>
      </c>
      <c r="G16" s="46" t="s">
        <v>802</v>
      </c>
      <c r="H16" s="47" t="s">
        <v>803</v>
      </c>
      <c r="I16" s="46" t="s">
        <v>42</v>
      </c>
      <c r="J16" s="46">
        <v>640.15</v>
      </c>
      <c r="K16" s="59">
        <v>19.2045</v>
      </c>
      <c r="L16" s="59">
        <f t="shared" si="4"/>
        <v>19.2045</v>
      </c>
      <c r="M16" s="59">
        <f t="shared" si="5"/>
        <v>19.2045</v>
      </c>
      <c r="N16" s="59">
        <f>J16*0.03</f>
        <v>19.2045</v>
      </c>
      <c r="O16" s="59"/>
      <c r="P16" s="59"/>
      <c r="Q16" s="59"/>
      <c r="R16" s="46"/>
      <c r="S16" s="46"/>
      <c r="T16" s="46"/>
      <c r="U16" s="46"/>
      <c r="V16" s="46"/>
      <c r="W16" s="46"/>
      <c r="X16" s="46" t="s">
        <v>662</v>
      </c>
      <c r="Y16" s="46" t="s">
        <v>663</v>
      </c>
      <c r="Z16" s="46" t="s">
        <v>91</v>
      </c>
      <c r="AA16" s="46" t="s">
        <v>92</v>
      </c>
      <c r="AB16" s="124" t="s">
        <v>93</v>
      </c>
      <c r="AC16" s="28">
        <v>1137</v>
      </c>
      <c r="AD16" s="177">
        <f t="shared" si="6"/>
        <v>0.0168905013192612</v>
      </c>
    </row>
    <row r="17" s="28" customFormat="1" ht="364" customHeight="1" spans="1:30">
      <c r="A17" s="46">
        <v>8</v>
      </c>
      <c r="B17" s="46" t="s">
        <v>102</v>
      </c>
      <c r="C17" s="46" t="s">
        <v>103</v>
      </c>
      <c r="D17" s="46" t="s">
        <v>34</v>
      </c>
      <c r="E17" s="46" t="s">
        <v>38</v>
      </c>
      <c r="F17" s="46" t="s">
        <v>39</v>
      </c>
      <c r="G17" s="46" t="s">
        <v>804</v>
      </c>
      <c r="H17" s="47" t="s">
        <v>805</v>
      </c>
      <c r="I17" s="46" t="s">
        <v>42</v>
      </c>
      <c r="J17" s="46">
        <v>6563.03</v>
      </c>
      <c r="K17" s="59">
        <v>656.303</v>
      </c>
      <c r="L17" s="59">
        <f t="shared" si="4"/>
        <v>656.303</v>
      </c>
      <c r="M17" s="59">
        <f t="shared" si="5"/>
        <v>656.303</v>
      </c>
      <c r="N17" s="59">
        <f>J17*0.1</f>
        <v>656.303</v>
      </c>
      <c r="O17" s="59"/>
      <c r="P17" s="59"/>
      <c r="Q17" s="59"/>
      <c r="R17" s="46"/>
      <c r="S17" s="46"/>
      <c r="T17" s="46"/>
      <c r="U17" s="46"/>
      <c r="V17" s="46"/>
      <c r="W17" s="46"/>
      <c r="X17" s="46" t="s">
        <v>662</v>
      </c>
      <c r="Y17" s="46" t="s">
        <v>663</v>
      </c>
      <c r="Z17" s="46" t="s">
        <v>91</v>
      </c>
      <c r="AA17" s="46" t="s">
        <v>92</v>
      </c>
      <c r="AB17" s="124" t="s">
        <v>93</v>
      </c>
      <c r="AC17" s="28">
        <v>13744</v>
      </c>
      <c r="AD17" s="177">
        <f t="shared" si="6"/>
        <v>0.0477519644935972</v>
      </c>
    </row>
    <row r="18" s="28" customFormat="1" ht="392" customHeight="1" spans="1:30">
      <c r="A18" s="46">
        <v>9</v>
      </c>
      <c r="B18" s="46" t="s">
        <v>106</v>
      </c>
      <c r="C18" s="46" t="s">
        <v>107</v>
      </c>
      <c r="D18" s="46" t="s">
        <v>34</v>
      </c>
      <c r="E18" s="46" t="s">
        <v>108</v>
      </c>
      <c r="F18" s="46" t="s">
        <v>39</v>
      </c>
      <c r="G18" s="46" t="s">
        <v>678</v>
      </c>
      <c r="H18" s="148" t="s">
        <v>806</v>
      </c>
      <c r="I18" s="46" t="s">
        <v>111</v>
      </c>
      <c r="J18" s="46">
        <v>9930</v>
      </c>
      <c r="K18" s="59">
        <v>3972</v>
      </c>
      <c r="L18" s="59">
        <f t="shared" si="4"/>
        <v>3972</v>
      </c>
      <c r="M18" s="59">
        <f t="shared" si="5"/>
        <v>3972</v>
      </c>
      <c r="N18" s="59">
        <f>J18*0.4</f>
        <v>3972</v>
      </c>
      <c r="O18" s="59"/>
      <c r="P18" s="59"/>
      <c r="Q18" s="59"/>
      <c r="R18" s="46"/>
      <c r="S18" s="46"/>
      <c r="T18" s="46"/>
      <c r="U18" s="46"/>
      <c r="V18" s="46"/>
      <c r="W18" s="46"/>
      <c r="X18" s="46" t="s">
        <v>662</v>
      </c>
      <c r="Y18" s="46" t="s">
        <v>663</v>
      </c>
      <c r="Z18" s="46" t="s">
        <v>112</v>
      </c>
      <c r="AA18" s="125" t="s">
        <v>113</v>
      </c>
      <c r="AB18" s="124" t="s">
        <v>114</v>
      </c>
      <c r="AC18" s="28">
        <v>5250</v>
      </c>
      <c r="AD18" s="177">
        <f t="shared" si="6"/>
        <v>0.756571428571429</v>
      </c>
    </row>
    <row r="19" s="28" customFormat="1" ht="394" customHeight="1" spans="1:30">
      <c r="A19" s="46">
        <v>10</v>
      </c>
      <c r="B19" s="46" t="s">
        <v>115</v>
      </c>
      <c r="C19" s="46" t="s">
        <v>116</v>
      </c>
      <c r="D19" s="46" t="s">
        <v>34</v>
      </c>
      <c r="E19" s="46" t="s">
        <v>108</v>
      </c>
      <c r="F19" s="46" t="s">
        <v>39</v>
      </c>
      <c r="G19" s="46" t="s">
        <v>680</v>
      </c>
      <c r="H19" s="148" t="s">
        <v>807</v>
      </c>
      <c r="I19" s="46" t="s">
        <v>119</v>
      </c>
      <c r="J19" s="46">
        <v>40371</v>
      </c>
      <c r="K19" s="59">
        <v>1614.84</v>
      </c>
      <c r="L19" s="59">
        <f t="shared" si="4"/>
        <v>1614.84</v>
      </c>
      <c r="M19" s="59">
        <f t="shared" si="5"/>
        <v>1614.84</v>
      </c>
      <c r="N19" s="59">
        <f>J19*0.04</f>
        <v>1614.84</v>
      </c>
      <c r="O19" s="59"/>
      <c r="P19" s="59"/>
      <c r="Q19" s="59"/>
      <c r="R19" s="46"/>
      <c r="S19" s="46"/>
      <c r="T19" s="46"/>
      <c r="U19" s="46"/>
      <c r="V19" s="46"/>
      <c r="W19" s="46"/>
      <c r="X19" s="46" t="s">
        <v>662</v>
      </c>
      <c r="Y19" s="46" t="s">
        <v>663</v>
      </c>
      <c r="Z19" s="46" t="s">
        <v>112</v>
      </c>
      <c r="AA19" s="125" t="s">
        <v>113</v>
      </c>
      <c r="AB19" s="124" t="s">
        <v>114</v>
      </c>
      <c r="AC19" s="28">
        <v>6345</v>
      </c>
      <c r="AD19" s="177">
        <f t="shared" si="6"/>
        <v>0.254505910165485</v>
      </c>
    </row>
    <row r="20" s="28" customFormat="1" ht="409" customHeight="1" spans="1:30">
      <c r="A20" s="46">
        <v>11</v>
      </c>
      <c r="B20" s="46" t="s">
        <v>120</v>
      </c>
      <c r="C20" s="46" t="s">
        <v>121</v>
      </c>
      <c r="D20" s="46" t="s">
        <v>34</v>
      </c>
      <c r="E20" s="46" t="s">
        <v>108</v>
      </c>
      <c r="F20" s="46" t="s">
        <v>39</v>
      </c>
      <c r="G20" s="46" t="s">
        <v>682</v>
      </c>
      <c r="H20" s="47" t="s">
        <v>808</v>
      </c>
      <c r="I20" s="46" t="s">
        <v>111</v>
      </c>
      <c r="J20" s="46">
        <v>20253</v>
      </c>
      <c r="K20" s="59">
        <v>6075.9</v>
      </c>
      <c r="L20" s="59">
        <f t="shared" si="4"/>
        <v>6075.9</v>
      </c>
      <c r="M20" s="59">
        <f t="shared" si="5"/>
        <v>6075.9</v>
      </c>
      <c r="N20" s="59">
        <f>J20*0.3</f>
        <v>6075.9</v>
      </c>
      <c r="O20" s="59"/>
      <c r="P20" s="59"/>
      <c r="Q20" s="59"/>
      <c r="R20" s="46"/>
      <c r="S20" s="46"/>
      <c r="T20" s="46"/>
      <c r="U20" s="46"/>
      <c r="V20" s="46"/>
      <c r="W20" s="46"/>
      <c r="X20" s="46" t="s">
        <v>662</v>
      </c>
      <c r="Y20" s="46" t="s">
        <v>663</v>
      </c>
      <c r="Z20" s="46" t="s">
        <v>112</v>
      </c>
      <c r="AA20" s="125" t="s">
        <v>113</v>
      </c>
      <c r="AB20" s="124" t="s">
        <v>114</v>
      </c>
      <c r="AC20" s="28">
        <v>12014</v>
      </c>
      <c r="AD20" s="177">
        <f t="shared" si="6"/>
        <v>0.505734975861495</v>
      </c>
    </row>
    <row r="21" s="28" customFormat="1" ht="409" customHeight="1" spans="1:30">
      <c r="A21" s="46">
        <v>12</v>
      </c>
      <c r="B21" s="46" t="s">
        <v>124</v>
      </c>
      <c r="C21" s="46" t="s">
        <v>125</v>
      </c>
      <c r="D21" s="46" t="s">
        <v>34</v>
      </c>
      <c r="E21" s="46" t="s">
        <v>108</v>
      </c>
      <c r="F21" s="46" t="s">
        <v>39</v>
      </c>
      <c r="G21" s="46" t="s">
        <v>682</v>
      </c>
      <c r="H21" s="47" t="s">
        <v>809</v>
      </c>
      <c r="I21" s="46" t="s">
        <v>119</v>
      </c>
      <c r="J21" s="46">
        <v>127171</v>
      </c>
      <c r="K21" s="59">
        <v>3815.13</v>
      </c>
      <c r="L21" s="59">
        <f t="shared" si="4"/>
        <v>3815.13</v>
      </c>
      <c r="M21" s="59">
        <f t="shared" si="5"/>
        <v>3815.13</v>
      </c>
      <c r="N21" s="59">
        <f>J21*0.03</f>
        <v>3815.13</v>
      </c>
      <c r="O21" s="59"/>
      <c r="P21" s="59"/>
      <c r="Q21" s="59"/>
      <c r="R21" s="46"/>
      <c r="S21" s="46"/>
      <c r="T21" s="46"/>
      <c r="U21" s="46"/>
      <c r="V21" s="46"/>
      <c r="W21" s="46"/>
      <c r="X21" s="46" t="s">
        <v>662</v>
      </c>
      <c r="Y21" s="46" t="s">
        <v>663</v>
      </c>
      <c r="Z21" s="46" t="s">
        <v>112</v>
      </c>
      <c r="AA21" s="125" t="s">
        <v>113</v>
      </c>
      <c r="AB21" s="124" t="s">
        <v>114</v>
      </c>
      <c r="AC21" s="28">
        <v>18404</v>
      </c>
      <c r="AD21" s="177">
        <f t="shared" si="6"/>
        <v>0.207298956748533</v>
      </c>
    </row>
    <row r="22" s="28" customFormat="1" ht="331" customHeight="1" spans="1:30">
      <c r="A22" s="46">
        <v>13</v>
      </c>
      <c r="B22" s="46" t="s">
        <v>127</v>
      </c>
      <c r="C22" s="46" t="s">
        <v>128</v>
      </c>
      <c r="D22" s="46" t="s">
        <v>34</v>
      </c>
      <c r="E22" s="46" t="s">
        <v>108</v>
      </c>
      <c r="F22" s="46" t="s">
        <v>39</v>
      </c>
      <c r="G22" s="46" t="s">
        <v>810</v>
      </c>
      <c r="H22" s="47" t="s">
        <v>811</v>
      </c>
      <c r="I22" s="46" t="s">
        <v>131</v>
      </c>
      <c r="J22" s="46">
        <v>237283</v>
      </c>
      <c r="K22" s="59">
        <v>237.283</v>
      </c>
      <c r="L22" s="59">
        <f t="shared" si="4"/>
        <v>237.283</v>
      </c>
      <c r="M22" s="59">
        <f t="shared" si="5"/>
        <v>237.283</v>
      </c>
      <c r="N22" s="59">
        <f>J22*0.001</f>
        <v>237.283</v>
      </c>
      <c r="O22" s="59"/>
      <c r="P22" s="59"/>
      <c r="Q22" s="59"/>
      <c r="R22" s="46"/>
      <c r="S22" s="46"/>
      <c r="T22" s="46"/>
      <c r="U22" s="46"/>
      <c r="V22" s="46"/>
      <c r="W22" s="46"/>
      <c r="X22" s="46" t="s">
        <v>662</v>
      </c>
      <c r="Y22" s="46" t="s">
        <v>663</v>
      </c>
      <c r="Z22" s="46" t="s">
        <v>112</v>
      </c>
      <c r="AA22" s="125" t="s">
        <v>113</v>
      </c>
      <c r="AB22" s="124" t="s">
        <v>93</v>
      </c>
      <c r="AC22" s="28">
        <v>4231</v>
      </c>
      <c r="AD22" s="177">
        <f t="shared" si="6"/>
        <v>0.0560820137083432</v>
      </c>
    </row>
    <row r="23" s="28" customFormat="1" ht="258" customHeight="1" spans="1:30">
      <c r="A23" s="46">
        <v>14</v>
      </c>
      <c r="B23" s="46" t="s">
        <v>132</v>
      </c>
      <c r="C23" s="46" t="s">
        <v>133</v>
      </c>
      <c r="D23" s="46" t="s">
        <v>34</v>
      </c>
      <c r="E23" s="46" t="s">
        <v>108</v>
      </c>
      <c r="F23" s="46" t="s">
        <v>39</v>
      </c>
      <c r="G23" s="46" t="s">
        <v>812</v>
      </c>
      <c r="H23" s="47" t="s">
        <v>813</v>
      </c>
      <c r="I23" s="46" t="s">
        <v>131</v>
      </c>
      <c r="J23" s="46">
        <v>50399</v>
      </c>
      <c r="K23" s="59">
        <v>50.399</v>
      </c>
      <c r="L23" s="59">
        <f t="shared" si="4"/>
        <v>50.399</v>
      </c>
      <c r="M23" s="59">
        <f t="shared" si="5"/>
        <v>50.399</v>
      </c>
      <c r="N23" s="59">
        <f>J23*0.001</f>
        <v>50.399</v>
      </c>
      <c r="O23" s="59"/>
      <c r="P23" s="59"/>
      <c r="Q23" s="59"/>
      <c r="R23" s="46"/>
      <c r="S23" s="46"/>
      <c r="T23" s="46"/>
      <c r="U23" s="46"/>
      <c r="V23" s="46"/>
      <c r="W23" s="46"/>
      <c r="X23" s="46" t="s">
        <v>662</v>
      </c>
      <c r="Y23" s="46" t="s">
        <v>663</v>
      </c>
      <c r="Z23" s="46" t="s">
        <v>112</v>
      </c>
      <c r="AA23" s="125" t="s">
        <v>113</v>
      </c>
      <c r="AB23" s="124" t="s">
        <v>93</v>
      </c>
      <c r="AC23" s="28">
        <v>1007</v>
      </c>
      <c r="AD23" s="177">
        <f t="shared" si="6"/>
        <v>0.0500486593843098</v>
      </c>
    </row>
    <row r="24" s="28" customFormat="1" ht="320" customHeight="1" spans="1:30">
      <c r="A24" s="46">
        <v>15</v>
      </c>
      <c r="B24" s="46" t="s">
        <v>136</v>
      </c>
      <c r="C24" s="48" t="s">
        <v>137</v>
      </c>
      <c r="D24" s="46" t="s">
        <v>34</v>
      </c>
      <c r="E24" s="46" t="s">
        <v>108</v>
      </c>
      <c r="F24" s="46" t="s">
        <v>39</v>
      </c>
      <c r="G24" s="46" t="s">
        <v>814</v>
      </c>
      <c r="H24" s="47" t="s">
        <v>815</v>
      </c>
      <c r="I24" s="46" t="s">
        <v>131</v>
      </c>
      <c r="J24" s="46">
        <v>43440</v>
      </c>
      <c r="K24" s="59">
        <v>43.44</v>
      </c>
      <c r="L24" s="59">
        <f t="shared" si="4"/>
        <v>43.44</v>
      </c>
      <c r="M24" s="59">
        <f t="shared" si="5"/>
        <v>43.44</v>
      </c>
      <c r="N24" s="59">
        <f>J24*0.001</f>
        <v>43.44</v>
      </c>
      <c r="O24" s="59"/>
      <c r="P24" s="59"/>
      <c r="Q24" s="59"/>
      <c r="R24" s="46"/>
      <c r="S24" s="46"/>
      <c r="T24" s="46"/>
      <c r="U24" s="46"/>
      <c r="V24" s="46"/>
      <c r="W24" s="46"/>
      <c r="X24" s="46" t="s">
        <v>662</v>
      </c>
      <c r="Y24" s="46" t="s">
        <v>663</v>
      </c>
      <c r="Z24" s="46" t="s">
        <v>112</v>
      </c>
      <c r="AA24" s="125" t="s">
        <v>113</v>
      </c>
      <c r="AB24" s="124" t="s">
        <v>93</v>
      </c>
      <c r="AC24" s="28">
        <v>973</v>
      </c>
      <c r="AD24" s="177">
        <f t="shared" si="6"/>
        <v>0.0446454265159301</v>
      </c>
    </row>
    <row r="25" s="28" customFormat="1" ht="278" customHeight="1" spans="1:30">
      <c r="A25" s="46">
        <v>16</v>
      </c>
      <c r="B25" s="46" t="s">
        <v>144</v>
      </c>
      <c r="C25" s="46" t="s">
        <v>145</v>
      </c>
      <c r="D25" s="46" t="s">
        <v>34</v>
      </c>
      <c r="E25" s="46" t="s">
        <v>108</v>
      </c>
      <c r="F25" s="46" t="s">
        <v>39</v>
      </c>
      <c r="G25" s="46" t="s">
        <v>816</v>
      </c>
      <c r="H25" s="47" t="s">
        <v>817</v>
      </c>
      <c r="I25" s="46" t="s">
        <v>148</v>
      </c>
      <c r="J25" s="46">
        <v>244</v>
      </c>
      <c r="K25" s="59">
        <v>24.4</v>
      </c>
      <c r="L25" s="59">
        <f t="shared" si="4"/>
        <v>24.4</v>
      </c>
      <c r="M25" s="59">
        <f t="shared" si="5"/>
        <v>24.4</v>
      </c>
      <c r="N25" s="59">
        <f>J25*0.1</f>
        <v>24.4</v>
      </c>
      <c r="O25" s="59"/>
      <c r="P25" s="59"/>
      <c r="Q25" s="59"/>
      <c r="R25" s="46"/>
      <c r="S25" s="46"/>
      <c r="T25" s="46"/>
      <c r="U25" s="46"/>
      <c r="V25" s="46"/>
      <c r="W25" s="46"/>
      <c r="X25" s="46" t="s">
        <v>662</v>
      </c>
      <c r="Y25" s="46" t="s">
        <v>663</v>
      </c>
      <c r="Z25" s="46" t="s">
        <v>112</v>
      </c>
      <c r="AA25" s="125" t="s">
        <v>113</v>
      </c>
      <c r="AB25" s="124" t="s">
        <v>114</v>
      </c>
      <c r="AC25" s="28">
        <v>286</v>
      </c>
      <c r="AD25" s="177">
        <f t="shared" si="6"/>
        <v>0.0853146853146853</v>
      </c>
    </row>
    <row r="26" s="28" customFormat="1" ht="255" customHeight="1" spans="1:30">
      <c r="A26" s="46">
        <v>17</v>
      </c>
      <c r="B26" s="46" t="s">
        <v>149</v>
      </c>
      <c r="C26" s="46" t="s">
        <v>150</v>
      </c>
      <c r="D26" s="46" t="s">
        <v>34</v>
      </c>
      <c r="E26" s="46" t="s">
        <v>108</v>
      </c>
      <c r="F26" s="46" t="s">
        <v>39</v>
      </c>
      <c r="G26" s="46" t="s">
        <v>818</v>
      </c>
      <c r="H26" s="47" t="s">
        <v>819</v>
      </c>
      <c r="I26" s="46" t="s">
        <v>148</v>
      </c>
      <c r="J26" s="46">
        <v>314</v>
      </c>
      <c r="K26" s="59">
        <v>15.7</v>
      </c>
      <c r="L26" s="59">
        <f t="shared" si="4"/>
        <v>15.7</v>
      </c>
      <c r="M26" s="59">
        <f t="shared" si="5"/>
        <v>15.7</v>
      </c>
      <c r="N26" s="59">
        <f>J26*0.05</f>
        <v>15.7</v>
      </c>
      <c r="O26" s="59"/>
      <c r="P26" s="59"/>
      <c r="Q26" s="59"/>
      <c r="R26" s="46"/>
      <c r="S26" s="46"/>
      <c r="T26" s="46"/>
      <c r="U26" s="46"/>
      <c r="V26" s="46"/>
      <c r="W26" s="46"/>
      <c r="X26" s="46" t="s">
        <v>662</v>
      </c>
      <c r="Y26" s="46" t="s">
        <v>663</v>
      </c>
      <c r="Z26" s="46" t="s">
        <v>112</v>
      </c>
      <c r="AA26" s="125" t="s">
        <v>113</v>
      </c>
      <c r="AB26" s="124" t="s">
        <v>114</v>
      </c>
      <c r="AC26" s="28">
        <v>143</v>
      </c>
      <c r="AD26" s="177">
        <f t="shared" si="6"/>
        <v>0.10979020979021</v>
      </c>
    </row>
    <row r="27" s="28" customFormat="1" ht="320" customHeight="1" spans="1:30">
      <c r="A27" s="46">
        <v>18</v>
      </c>
      <c r="B27" s="46" t="s">
        <v>153</v>
      </c>
      <c r="C27" s="46" t="s">
        <v>154</v>
      </c>
      <c r="D27" s="46" t="s">
        <v>34</v>
      </c>
      <c r="E27" s="46" t="s">
        <v>108</v>
      </c>
      <c r="F27" s="46" t="s">
        <v>39</v>
      </c>
      <c r="G27" s="46" t="s">
        <v>820</v>
      </c>
      <c r="H27" s="47" t="s">
        <v>821</v>
      </c>
      <c r="I27" s="46" t="s">
        <v>148</v>
      </c>
      <c r="J27" s="46">
        <v>2778</v>
      </c>
      <c r="K27" s="59">
        <v>277.8</v>
      </c>
      <c r="L27" s="59">
        <f t="shared" si="4"/>
        <v>277.8</v>
      </c>
      <c r="M27" s="59">
        <f t="shared" si="5"/>
        <v>277.8</v>
      </c>
      <c r="N27" s="59">
        <f>J27*0.1</f>
        <v>277.8</v>
      </c>
      <c r="O27" s="59"/>
      <c r="P27" s="59"/>
      <c r="Q27" s="59"/>
      <c r="R27" s="46"/>
      <c r="S27" s="46"/>
      <c r="T27" s="46"/>
      <c r="U27" s="46"/>
      <c r="V27" s="46"/>
      <c r="W27" s="46"/>
      <c r="X27" s="46" t="s">
        <v>662</v>
      </c>
      <c r="Y27" s="46" t="s">
        <v>663</v>
      </c>
      <c r="Z27" s="46" t="s">
        <v>112</v>
      </c>
      <c r="AA27" s="125" t="s">
        <v>113</v>
      </c>
      <c r="AB27" s="124" t="s">
        <v>114</v>
      </c>
      <c r="AC27" s="28">
        <v>2359</v>
      </c>
      <c r="AD27" s="177">
        <f t="shared" si="6"/>
        <v>0.117761763459093</v>
      </c>
    </row>
    <row r="28" s="27" customFormat="1" ht="140" customHeight="1" spans="1:30">
      <c r="A28" s="46">
        <v>19</v>
      </c>
      <c r="B28" s="46" t="s">
        <v>162</v>
      </c>
      <c r="C28" s="46" t="s">
        <v>167</v>
      </c>
      <c r="D28" s="46" t="s">
        <v>34</v>
      </c>
      <c r="E28" s="46" t="s">
        <v>168</v>
      </c>
      <c r="F28" s="87" t="s">
        <v>39</v>
      </c>
      <c r="G28" s="87" t="s">
        <v>703</v>
      </c>
      <c r="H28" s="149" t="s">
        <v>822</v>
      </c>
      <c r="I28" s="87" t="s">
        <v>171</v>
      </c>
      <c r="J28" s="87">
        <f>32673+10185</f>
        <v>42858</v>
      </c>
      <c r="K28" s="98">
        <v>1000</v>
      </c>
      <c r="L28" s="59">
        <f t="shared" si="4"/>
        <v>1000</v>
      </c>
      <c r="M28" s="59">
        <f t="shared" si="5"/>
        <v>1000</v>
      </c>
      <c r="N28" s="98">
        <v>1000</v>
      </c>
      <c r="O28" s="98"/>
      <c r="P28" s="98"/>
      <c r="Q28" s="98"/>
      <c r="R28" s="87"/>
      <c r="S28" s="87"/>
      <c r="T28" s="87"/>
      <c r="U28" s="87"/>
      <c r="V28" s="87"/>
      <c r="W28" s="87"/>
      <c r="X28" s="87" t="s">
        <v>172</v>
      </c>
      <c r="Y28" s="111" t="s">
        <v>173</v>
      </c>
      <c r="Z28" s="87" t="s">
        <v>172</v>
      </c>
      <c r="AA28" s="111" t="s">
        <v>173</v>
      </c>
      <c r="AB28" s="46"/>
      <c r="AC28" s="28">
        <f>32673+10185</f>
        <v>42858</v>
      </c>
      <c r="AD28" s="177">
        <f t="shared" si="6"/>
        <v>0.0233328666759998</v>
      </c>
    </row>
    <row r="29" s="26" customFormat="1" ht="62" customHeight="1" spans="1:28">
      <c r="A29" s="150" t="s">
        <v>174</v>
      </c>
      <c r="B29" s="150"/>
      <c r="C29" s="150"/>
      <c r="D29" s="151"/>
      <c r="E29" s="152"/>
      <c r="F29" s="152"/>
      <c r="G29" s="152"/>
      <c r="H29" s="152">
        <v>19</v>
      </c>
      <c r="I29" s="168"/>
      <c r="J29" s="168"/>
      <c r="K29" s="166">
        <f>SUM(K30:K48)</f>
        <v>8026.75</v>
      </c>
      <c r="L29" s="166">
        <f>SUM(L30:L48)</f>
        <v>7288</v>
      </c>
      <c r="M29" s="166">
        <f>SUM(M30:M48)</f>
        <v>7288</v>
      </c>
      <c r="N29" s="166">
        <f>SUM(N30:N48)</f>
        <v>7288</v>
      </c>
      <c r="O29" s="169">
        <f t="shared" ref="O29:W29" si="7">SUM(O30:O48)</f>
        <v>0</v>
      </c>
      <c r="P29" s="58">
        <f t="shared" si="7"/>
        <v>0</v>
      </c>
      <c r="Q29" s="58">
        <f t="shared" si="7"/>
        <v>0</v>
      </c>
      <c r="R29" s="169">
        <f t="shared" si="7"/>
        <v>0</v>
      </c>
      <c r="S29" s="58">
        <f t="shared" si="7"/>
        <v>0</v>
      </c>
      <c r="T29" s="58">
        <f t="shared" si="7"/>
        <v>0</v>
      </c>
      <c r="U29" s="58">
        <f t="shared" si="7"/>
        <v>0</v>
      </c>
      <c r="V29" s="58">
        <f t="shared" si="7"/>
        <v>0</v>
      </c>
      <c r="W29" s="58">
        <f t="shared" si="7"/>
        <v>0</v>
      </c>
      <c r="X29" s="152"/>
      <c r="Y29" s="152"/>
      <c r="Z29" s="178"/>
      <c r="AA29" s="178"/>
      <c r="AB29" s="178"/>
    </row>
    <row r="30" s="27" customFormat="1" ht="133" customHeight="1" spans="1:30">
      <c r="A30" s="46">
        <v>20</v>
      </c>
      <c r="B30" s="46" t="s">
        <v>166</v>
      </c>
      <c r="C30" s="153" t="s">
        <v>176</v>
      </c>
      <c r="D30" s="46" t="s">
        <v>34</v>
      </c>
      <c r="E30" s="46" t="s">
        <v>38</v>
      </c>
      <c r="F30" s="46" t="s">
        <v>39</v>
      </c>
      <c r="G30" s="46" t="s">
        <v>823</v>
      </c>
      <c r="H30" s="47" t="s">
        <v>824</v>
      </c>
      <c r="I30" s="46" t="s">
        <v>42</v>
      </c>
      <c r="J30" s="46">
        <v>2200</v>
      </c>
      <c r="K30" s="56">
        <v>396</v>
      </c>
      <c r="L30" s="56">
        <f t="shared" ref="L30:L49" si="8">SUM(M30,U30,V30,W30)</f>
        <v>300</v>
      </c>
      <c r="M30" s="56">
        <f t="shared" ref="M30:M49" si="9">SUM(N30:T30)</f>
        <v>300</v>
      </c>
      <c r="N30" s="56">
        <v>300</v>
      </c>
      <c r="O30" s="59"/>
      <c r="P30" s="59"/>
      <c r="Q30" s="59"/>
      <c r="R30" s="46"/>
      <c r="S30" s="46"/>
      <c r="T30" s="46"/>
      <c r="U30" s="46"/>
      <c r="V30" s="46"/>
      <c r="W30" s="46"/>
      <c r="X30" s="46" t="s">
        <v>177</v>
      </c>
      <c r="Y30" s="46" t="s">
        <v>706</v>
      </c>
      <c r="Z30" s="46" t="s">
        <v>68</v>
      </c>
      <c r="AA30" s="46" t="s">
        <v>69</v>
      </c>
      <c r="AB30" s="46"/>
      <c r="AC30" s="28"/>
      <c r="AD30" s="28"/>
    </row>
    <row r="31" s="27" customFormat="1" ht="133" customHeight="1" spans="1:30">
      <c r="A31" s="46">
        <v>21</v>
      </c>
      <c r="B31" s="46" t="s">
        <v>175</v>
      </c>
      <c r="C31" s="46" t="s">
        <v>180</v>
      </c>
      <c r="D31" s="46" t="s">
        <v>34</v>
      </c>
      <c r="E31" s="46" t="s">
        <v>38</v>
      </c>
      <c r="F31" s="46" t="s">
        <v>39</v>
      </c>
      <c r="G31" s="46" t="s">
        <v>757</v>
      </c>
      <c r="H31" s="47" t="s">
        <v>825</v>
      </c>
      <c r="I31" s="46" t="s">
        <v>42</v>
      </c>
      <c r="J31" s="46">
        <v>2045</v>
      </c>
      <c r="K31" s="56">
        <v>368</v>
      </c>
      <c r="L31" s="56">
        <f t="shared" si="8"/>
        <v>340</v>
      </c>
      <c r="M31" s="56">
        <f t="shared" si="9"/>
        <v>340</v>
      </c>
      <c r="N31" s="56">
        <v>340</v>
      </c>
      <c r="O31" s="59"/>
      <c r="P31" s="59"/>
      <c r="Q31" s="59"/>
      <c r="R31" s="46"/>
      <c r="S31" s="46"/>
      <c r="T31" s="46"/>
      <c r="U31" s="46"/>
      <c r="V31" s="46"/>
      <c r="W31" s="46"/>
      <c r="X31" s="46" t="s">
        <v>181</v>
      </c>
      <c r="Y31" s="46" t="s">
        <v>709</v>
      </c>
      <c r="Z31" s="46" t="s">
        <v>68</v>
      </c>
      <c r="AA31" s="46" t="s">
        <v>69</v>
      </c>
      <c r="AB31" s="46"/>
      <c r="AC31" s="28"/>
      <c r="AD31" s="28"/>
    </row>
    <row r="32" s="27" customFormat="1" ht="133" customHeight="1" spans="1:30">
      <c r="A32" s="46">
        <v>22</v>
      </c>
      <c r="B32" s="46" t="s">
        <v>179</v>
      </c>
      <c r="C32" s="46" t="s">
        <v>184</v>
      </c>
      <c r="D32" s="46" t="s">
        <v>34</v>
      </c>
      <c r="E32" s="46" t="s">
        <v>38</v>
      </c>
      <c r="F32" s="46" t="s">
        <v>39</v>
      </c>
      <c r="G32" s="46" t="s">
        <v>185</v>
      </c>
      <c r="H32" s="47" t="s">
        <v>826</v>
      </c>
      <c r="I32" s="46" t="s">
        <v>42</v>
      </c>
      <c r="J32" s="46">
        <v>2200</v>
      </c>
      <c r="K32" s="56">
        <v>395</v>
      </c>
      <c r="L32" s="56">
        <f t="shared" si="8"/>
        <v>350</v>
      </c>
      <c r="M32" s="56">
        <f t="shared" si="9"/>
        <v>350</v>
      </c>
      <c r="N32" s="56">
        <v>350</v>
      </c>
      <c r="O32" s="59"/>
      <c r="P32" s="59"/>
      <c r="Q32" s="59"/>
      <c r="R32" s="46"/>
      <c r="S32" s="46"/>
      <c r="T32" s="46"/>
      <c r="U32" s="46"/>
      <c r="V32" s="46"/>
      <c r="W32" s="46"/>
      <c r="X32" s="46" t="s">
        <v>185</v>
      </c>
      <c r="Y32" s="46" t="s">
        <v>712</v>
      </c>
      <c r="Z32" s="46" t="s">
        <v>68</v>
      </c>
      <c r="AA32" s="46" t="s">
        <v>69</v>
      </c>
      <c r="AB32" s="46"/>
      <c r="AC32" s="28"/>
      <c r="AD32" s="28"/>
    </row>
    <row r="33" s="27" customFormat="1" ht="133" customHeight="1" spans="1:30">
      <c r="A33" s="46">
        <v>23</v>
      </c>
      <c r="B33" s="46" t="s">
        <v>183</v>
      </c>
      <c r="C33" s="46" t="s">
        <v>188</v>
      </c>
      <c r="D33" s="46" t="s">
        <v>34</v>
      </c>
      <c r="E33" s="46" t="s">
        <v>38</v>
      </c>
      <c r="F33" s="46" t="s">
        <v>39</v>
      </c>
      <c r="G33" s="46" t="s">
        <v>189</v>
      </c>
      <c r="H33" s="47" t="s">
        <v>827</v>
      </c>
      <c r="I33" s="46" t="s">
        <v>42</v>
      </c>
      <c r="J33" s="46">
        <v>2260</v>
      </c>
      <c r="K33" s="56">
        <v>398</v>
      </c>
      <c r="L33" s="56">
        <f t="shared" si="8"/>
        <v>350</v>
      </c>
      <c r="M33" s="56">
        <f t="shared" si="9"/>
        <v>350</v>
      </c>
      <c r="N33" s="56">
        <v>350</v>
      </c>
      <c r="O33" s="59"/>
      <c r="P33" s="59"/>
      <c r="Q33" s="59"/>
      <c r="R33" s="46"/>
      <c r="S33" s="46"/>
      <c r="T33" s="46"/>
      <c r="U33" s="46"/>
      <c r="V33" s="46"/>
      <c r="W33" s="46"/>
      <c r="X33" s="46" t="s">
        <v>189</v>
      </c>
      <c r="Y33" s="46" t="s">
        <v>714</v>
      </c>
      <c r="Z33" s="46" t="s">
        <v>68</v>
      </c>
      <c r="AA33" s="46" t="s">
        <v>69</v>
      </c>
      <c r="AB33" s="46"/>
      <c r="AC33" s="28"/>
      <c r="AD33" s="28"/>
    </row>
    <row r="34" s="27" customFormat="1" ht="133" customHeight="1" spans="1:30">
      <c r="A34" s="46">
        <v>24</v>
      </c>
      <c r="B34" s="46" t="s">
        <v>187</v>
      </c>
      <c r="C34" s="46" t="s">
        <v>192</v>
      </c>
      <c r="D34" s="46" t="s">
        <v>34</v>
      </c>
      <c r="E34" s="46" t="s">
        <v>38</v>
      </c>
      <c r="F34" s="46" t="s">
        <v>39</v>
      </c>
      <c r="G34" s="46" t="s">
        <v>193</v>
      </c>
      <c r="H34" s="47" t="s">
        <v>828</v>
      </c>
      <c r="I34" s="46" t="s">
        <v>42</v>
      </c>
      <c r="J34" s="46">
        <v>1788</v>
      </c>
      <c r="K34" s="56">
        <v>320</v>
      </c>
      <c r="L34" s="56">
        <f t="shared" si="8"/>
        <v>300</v>
      </c>
      <c r="M34" s="56">
        <f t="shared" si="9"/>
        <v>300</v>
      </c>
      <c r="N34" s="56">
        <v>300</v>
      </c>
      <c r="O34" s="59"/>
      <c r="P34" s="59"/>
      <c r="Q34" s="59"/>
      <c r="R34" s="46"/>
      <c r="S34" s="46"/>
      <c r="T34" s="46"/>
      <c r="U34" s="46"/>
      <c r="V34" s="46"/>
      <c r="W34" s="46"/>
      <c r="X34" s="46" t="s">
        <v>193</v>
      </c>
      <c r="Y34" s="46" t="s">
        <v>717</v>
      </c>
      <c r="Z34" s="46" t="s">
        <v>68</v>
      </c>
      <c r="AA34" s="46" t="s">
        <v>69</v>
      </c>
      <c r="AB34" s="46"/>
      <c r="AC34" s="28"/>
      <c r="AD34" s="28"/>
    </row>
    <row r="35" s="27" customFormat="1" ht="133" customHeight="1" spans="1:30">
      <c r="A35" s="46">
        <v>25</v>
      </c>
      <c r="B35" s="46" t="s">
        <v>195</v>
      </c>
      <c r="C35" s="46" t="s">
        <v>200</v>
      </c>
      <c r="D35" s="46" t="s">
        <v>34</v>
      </c>
      <c r="E35" s="46" t="s">
        <v>38</v>
      </c>
      <c r="F35" s="46" t="s">
        <v>39</v>
      </c>
      <c r="G35" s="46" t="s">
        <v>201</v>
      </c>
      <c r="H35" s="47" t="s">
        <v>829</v>
      </c>
      <c r="I35" s="46" t="s">
        <v>42</v>
      </c>
      <c r="J35" s="46">
        <v>2200</v>
      </c>
      <c r="K35" s="56">
        <v>396</v>
      </c>
      <c r="L35" s="56">
        <f t="shared" si="8"/>
        <v>350</v>
      </c>
      <c r="M35" s="56">
        <f t="shared" si="9"/>
        <v>350</v>
      </c>
      <c r="N35" s="56">
        <v>350</v>
      </c>
      <c r="O35" s="59"/>
      <c r="P35" s="59"/>
      <c r="Q35" s="59"/>
      <c r="R35" s="46"/>
      <c r="S35" s="46"/>
      <c r="T35" s="46"/>
      <c r="U35" s="46"/>
      <c r="V35" s="46"/>
      <c r="W35" s="46"/>
      <c r="X35" s="46" t="s">
        <v>201</v>
      </c>
      <c r="Y35" s="46" t="s">
        <v>719</v>
      </c>
      <c r="Z35" s="46" t="s">
        <v>68</v>
      </c>
      <c r="AA35" s="46" t="s">
        <v>69</v>
      </c>
      <c r="AB35" s="46"/>
      <c r="AC35" s="28"/>
      <c r="AD35" s="28"/>
    </row>
    <row r="36" s="27" customFormat="1" ht="133" customHeight="1" spans="1:30">
      <c r="A36" s="46">
        <v>26</v>
      </c>
      <c r="B36" s="46" t="s">
        <v>199</v>
      </c>
      <c r="C36" s="46" t="s">
        <v>204</v>
      </c>
      <c r="D36" s="46" t="s">
        <v>34</v>
      </c>
      <c r="E36" s="46" t="s">
        <v>38</v>
      </c>
      <c r="F36" s="46" t="s">
        <v>39</v>
      </c>
      <c r="G36" s="46" t="s">
        <v>205</v>
      </c>
      <c r="H36" s="47" t="s">
        <v>829</v>
      </c>
      <c r="I36" s="46" t="s">
        <v>42</v>
      </c>
      <c r="J36" s="46">
        <v>2200</v>
      </c>
      <c r="K36" s="56">
        <v>396</v>
      </c>
      <c r="L36" s="56">
        <f t="shared" si="8"/>
        <v>350</v>
      </c>
      <c r="M36" s="56">
        <f t="shared" si="9"/>
        <v>350</v>
      </c>
      <c r="N36" s="56">
        <v>350</v>
      </c>
      <c r="O36" s="59"/>
      <c r="P36" s="59"/>
      <c r="Q36" s="59"/>
      <c r="R36" s="46"/>
      <c r="S36" s="46"/>
      <c r="T36" s="46"/>
      <c r="U36" s="46"/>
      <c r="V36" s="46"/>
      <c r="W36" s="46"/>
      <c r="X36" s="46" t="s">
        <v>205</v>
      </c>
      <c r="Y36" s="46" t="s">
        <v>720</v>
      </c>
      <c r="Z36" s="46" t="s">
        <v>68</v>
      </c>
      <c r="AA36" s="46" t="s">
        <v>69</v>
      </c>
      <c r="AB36" s="46"/>
      <c r="AC36" s="28"/>
      <c r="AD36" s="28"/>
    </row>
    <row r="37" s="27" customFormat="1" ht="133" customHeight="1" spans="1:30">
      <c r="A37" s="46">
        <v>27</v>
      </c>
      <c r="B37" s="46" t="s">
        <v>203</v>
      </c>
      <c r="C37" s="46" t="s">
        <v>208</v>
      </c>
      <c r="D37" s="46" t="s">
        <v>34</v>
      </c>
      <c r="E37" s="46" t="s">
        <v>38</v>
      </c>
      <c r="F37" s="46" t="s">
        <v>39</v>
      </c>
      <c r="G37" s="46" t="s">
        <v>830</v>
      </c>
      <c r="H37" s="47" t="s">
        <v>829</v>
      </c>
      <c r="I37" s="46" t="s">
        <v>42</v>
      </c>
      <c r="J37" s="46">
        <v>2200</v>
      </c>
      <c r="K37" s="56">
        <v>396</v>
      </c>
      <c r="L37" s="56">
        <f t="shared" si="8"/>
        <v>350</v>
      </c>
      <c r="M37" s="56">
        <f t="shared" si="9"/>
        <v>350</v>
      </c>
      <c r="N37" s="56">
        <v>350</v>
      </c>
      <c r="O37" s="59"/>
      <c r="P37" s="59"/>
      <c r="Q37" s="59"/>
      <c r="R37" s="46"/>
      <c r="S37" s="46"/>
      <c r="T37" s="46"/>
      <c r="U37" s="46"/>
      <c r="V37" s="46"/>
      <c r="W37" s="46"/>
      <c r="X37" s="46" t="s">
        <v>209</v>
      </c>
      <c r="Y37" s="46" t="s">
        <v>831</v>
      </c>
      <c r="Z37" s="46" t="s">
        <v>68</v>
      </c>
      <c r="AA37" s="46" t="s">
        <v>69</v>
      </c>
      <c r="AB37" s="46"/>
      <c r="AC37" s="28"/>
      <c r="AD37" s="28"/>
    </row>
    <row r="38" s="27" customFormat="1" ht="133" customHeight="1" spans="1:30">
      <c r="A38" s="46">
        <v>28</v>
      </c>
      <c r="B38" s="46" t="s">
        <v>207</v>
      </c>
      <c r="C38" s="46" t="s">
        <v>212</v>
      </c>
      <c r="D38" s="46" t="s">
        <v>34</v>
      </c>
      <c r="E38" s="46" t="s">
        <v>38</v>
      </c>
      <c r="F38" s="46" t="s">
        <v>39</v>
      </c>
      <c r="G38" s="46" t="s">
        <v>213</v>
      </c>
      <c r="H38" s="47" t="s">
        <v>829</v>
      </c>
      <c r="I38" s="46" t="s">
        <v>42</v>
      </c>
      <c r="J38" s="46">
        <v>2200</v>
      </c>
      <c r="K38" s="56">
        <v>396</v>
      </c>
      <c r="L38" s="56">
        <f t="shared" si="8"/>
        <v>350</v>
      </c>
      <c r="M38" s="56">
        <f t="shared" si="9"/>
        <v>350</v>
      </c>
      <c r="N38" s="56">
        <v>350</v>
      </c>
      <c r="O38" s="59"/>
      <c r="P38" s="59"/>
      <c r="Q38" s="59"/>
      <c r="R38" s="46"/>
      <c r="S38" s="46"/>
      <c r="T38" s="46"/>
      <c r="U38" s="46"/>
      <c r="V38" s="46"/>
      <c r="W38" s="46"/>
      <c r="X38" s="46" t="s">
        <v>213</v>
      </c>
      <c r="Y38" s="46" t="s">
        <v>723</v>
      </c>
      <c r="Z38" s="46" t="s">
        <v>68</v>
      </c>
      <c r="AA38" s="46" t="s">
        <v>69</v>
      </c>
      <c r="AB38" s="46"/>
      <c r="AC38" s="28"/>
      <c r="AD38" s="28"/>
    </row>
    <row r="39" s="27" customFormat="1" ht="133" customHeight="1" spans="1:30">
      <c r="A39" s="46">
        <v>29</v>
      </c>
      <c r="B39" s="46" t="s">
        <v>211</v>
      </c>
      <c r="C39" s="46" t="s">
        <v>216</v>
      </c>
      <c r="D39" s="46" t="s">
        <v>34</v>
      </c>
      <c r="E39" s="46" t="s">
        <v>38</v>
      </c>
      <c r="F39" s="46" t="s">
        <v>39</v>
      </c>
      <c r="G39" s="46" t="s">
        <v>217</v>
      </c>
      <c r="H39" s="47" t="s">
        <v>832</v>
      </c>
      <c r="I39" s="46" t="s">
        <v>42</v>
      </c>
      <c r="J39" s="46">
        <v>2200</v>
      </c>
      <c r="K39" s="56">
        <v>396</v>
      </c>
      <c r="L39" s="56">
        <f t="shared" si="8"/>
        <v>348</v>
      </c>
      <c r="M39" s="56">
        <f t="shared" si="9"/>
        <v>348</v>
      </c>
      <c r="N39" s="56">
        <v>348</v>
      </c>
      <c r="O39" s="59"/>
      <c r="P39" s="59"/>
      <c r="Q39" s="59"/>
      <c r="R39" s="46"/>
      <c r="S39" s="46"/>
      <c r="T39" s="46"/>
      <c r="U39" s="46"/>
      <c r="V39" s="46"/>
      <c r="W39" s="46"/>
      <c r="X39" s="46" t="s">
        <v>217</v>
      </c>
      <c r="Y39" s="46" t="s">
        <v>725</v>
      </c>
      <c r="Z39" s="46" t="s">
        <v>68</v>
      </c>
      <c r="AA39" s="46" t="s">
        <v>69</v>
      </c>
      <c r="AB39" s="46"/>
      <c r="AC39" s="28"/>
      <c r="AD39" s="28"/>
    </row>
    <row r="40" s="27" customFormat="1" ht="133" customHeight="1" spans="1:30">
      <c r="A40" s="46">
        <v>30</v>
      </c>
      <c r="B40" s="46" t="s">
        <v>215</v>
      </c>
      <c r="C40" s="46" t="s">
        <v>220</v>
      </c>
      <c r="D40" s="46" t="s">
        <v>34</v>
      </c>
      <c r="E40" s="46" t="s">
        <v>38</v>
      </c>
      <c r="F40" s="46" t="s">
        <v>39</v>
      </c>
      <c r="G40" s="46" t="s">
        <v>726</v>
      </c>
      <c r="H40" s="47" t="s">
        <v>833</v>
      </c>
      <c r="I40" s="46" t="s">
        <v>42</v>
      </c>
      <c r="J40" s="46">
        <v>2367</v>
      </c>
      <c r="K40" s="56">
        <v>395</v>
      </c>
      <c r="L40" s="56">
        <f t="shared" si="8"/>
        <v>350</v>
      </c>
      <c r="M40" s="56">
        <f t="shared" si="9"/>
        <v>350</v>
      </c>
      <c r="N40" s="56">
        <v>350</v>
      </c>
      <c r="O40" s="59"/>
      <c r="P40" s="59"/>
      <c r="Q40" s="59"/>
      <c r="R40" s="46"/>
      <c r="S40" s="46"/>
      <c r="T40" s="46"/>
      <c r="U40" s="46"/>
      <c r="V40" s="46"/>
      <c r="W40" s="46"/>
      <c r="X40" s="46" t="s">
        <v>221</v>
      </c>
      <c r="Y40" s="46" t="s">
        <v>728</v>
      </c>
      <c r="Z40" s="46" t="s">
        <v>68</v>
      </c>
      <c r="AA40" s="46" t="s">
        <v>69</v>
      </c>
      <c r="AB40" s="46"/>
      <c r="AC40" s="28"/>
      <c r="AD40" s="28"/>
    </row>
    <row r="41" s="27" customFormat="1" ht="133" customHeight="1" spans="1:30">
      <c r="A41" s="46">
        <v>31</v>
      </c>
      <c r="B41" s="46" t="s">
        <v>219</v>
      </c>
      <c r="C41" s="46" t="s">
        <v>224</v>
      </c>
      <c r="D41" s="46" t="s">
        <v>34</v>
      </c>
      <c r="E41" s="46" t="s">
        <v>38</v>
      </c>
      <c r="F41" s="46" t="s">
        <v>39</v>
      </c>
      <c r="G41" s="46" t="s">
        <v>225</v>
      </c>
      <c r="H41" s="47" t="s">
        <v>829</v>
      </c>
      <c r="I41" s="46" t="s">
        <v>42</v>
      </c>
      <c r="J41" s="46">
        <v>2200</v>
      </c>
      <c r="K41" s="56">
        <v>396</v>
      </c>
      <c r="L41" s="56">
        <f t="shared" si="8"/>
        <v>350</v>
      </c>
      <c r="M41" s="56">
        <f t="shared" si="9"/>
        <v>350</v>
      </c>
      <c r="N41" s="56">
        <v>350</v>
      </c>
      <c r="O41" s="59"/>
      <c r="P41" s="59"/>
      <c r="Q41" s="59"/>
      <c r="R41" s="46"/>
      <c r="S41" s="46"/>
      <c r="T41" s="46"/>
      <c r="U41" s="46"/>
      <c r="V41" s="46"/>
      <c r="W41" s="46"/>
      <c r="X41" s="46" t="s">
        <v>225</v>
      </c>
      <c r="Y41" s="46" t="s">
        <v>729</v>
      </c>
      <c r="Z41" s="46" t="s">
        <v>68</v>
      </c>
      <c r="AA41" s="46" t="s">
        <v>69</v>
      </c>
      <c r="AB41" s="46"/>
      <c r="AC41" s="28"/>
      <c r="AD41" s="28"/>
    </row>
    <row r="42" s="27" customFormat="1" ht="133" customHeight="1" spans="1:30">
      <c r="A42" s="46">
        <v>32</v>
      </c>
      <c r="B42" s="46" t="s">
        <v>223</v>
      </c>
      <c r="C42" s="46" t="s">
        <v>228</v>
      </c>
      <c r="D42" s="46" t="s">
        <v>34</v>
      </c>
      <c r="E42" s="46" t="s">
        <v>38</v>
      </c>
      <c r="F42" s="46" t="s">
        <v>39</v>
      </c>
      <c r="G42" s="46" t="s">
        <v>730</v>
      </c>
      <c r="H42" s="47" t="s">
        <v>834</v>
      </c>
      <c r="I42" s="46" t="s">
        <v>42</v>
      </c>
      <c r="J42" s="46">
        <v>2150</v>
      </c>
      <c r="K42" s="56">
        <v>387</v>
      </c>
      <c r="L42" s="56">
        <f t="shared" si="8"/>
        <v>360</v>
      </c>
      <c r="M42" s="56">
        <f t="shared" si="9"/>
        <v>360</v>
      </c>
      <c r="N42" s="56">
        <v>360</v>
      </c>
      <c r="O42" s="59"/>
      <c r="P42" s="59"/>
      <c r="Q42" s="59"/>
      <c r="R42" s="46"/>
      <c r="S42" s="46"/>
      <c r="T42" s="46"/>
      <c r="U42" s="46"/>
      <c r="V42" s="46"/>
      <c r="W42" s="46"/>
      <c r="X42" s="46" t="s">
        <v>229</v>
      </c>
      <c r="Y42" s="46" t="s">
        <v>732</v>
      </c>
      <c r="Z42" s="46" t="s">
        <v>68</v>
      </c>
      <c r="AA42" s="46" t="s">
        <v>69</v>
      </c>
      <c r="AB42" s="46"/>
      <c r="AC42" s="28"/>
      <c r="AD42" s="28"/>
    </row>
    <row r="43" s="27" customFormat="1" ht="133" customHeight="1" spans="1:30">
      <c r="A43" s="46">
        <v>33</v>
      </c>
      <c r="B43" s="46" t="s">
        <v>227</v>
      </c>
      <c r="C43" s="46" t="s">
        <v>232</v>
      </c>
      <c r="D43" s="46" t="s">
        <v>34</v>
      </c>
      <c r="E43" s="46" t="s">
        <v>38</v>
      </c>
      <c r="F43" s="46" t="s">
        <v>39</v>
      </c>
      <c r="G43" s="46" t="s">
        <v>233</v>
      </c>
      <c r="H43" s="47" t="s">
        <v>835</v>
      </c>
      <c r="I43" s="46" t="s">
        <v>42</v>
      </c>
      <c r="J43" s="46">
        <v>2200</v>
      </c>
      <c r="K43" s="56">
        <v>396</v>
      </c>
      <c r="L43" s="56">
        <f t="shared" si="8"/>
        <v>350</v>
      </c>
      <c r="M43" s="56">
        <f t="shared" si="9"/>
        <v>350</v>
      </c>
      <c r="N43" s="56">
        <v>350</v>
      </c>
      <c r="O43" s="59"/>
      <c r="P43" s="59"/>
      <c r="Q43" s="59"/>
      <c r="R43" s="46"/>
      <c r="S43" s="46"/>
      <c r="T43" s="46"/>
      <c r="U43" s="46"/>
      <c r="V43" s="46"/>
      <c r="W43" s="46"/>
      <c r="X43" s="46" t="s">
        <v>233</v>
      </c>
      <c r="Y43" s="46" t="s">
        <v>733</v>
      </c>
      <c r="Z43" s="46" t="s">
        <v>68</v>
      </c>
      <c r="AA43" s="46" t="s">
        <v>69</v>
      </c>
      <c r="AB43" s="46"/>
      <c r="AC43" s="28"/>
      <c r="AD43" s="28"/>
    </row>
    <row r="44" s="27" customFormat="1" ht="133" customHeight="1" spans="1:30">
      <c r="A44" s="46">
        <v>34</v>
      </c>
      <c r="B44" s="46" t="s">
        <v>231</v>
      </c>
      <c r="C44" s="46" t="s">
        <v>236</v>
      </c>
      <c r="D44" s="46" t="s">
        <v>34</v>
      </c>
      <c r="E44" s="46" t="s">
        <v>38</v>
      </c>
      <c r="F44" s="46" t="s">
        <v>39</v>
      </c>
      <c r="G44" s="46" t="s">
        <v>237</v>
      </c>
      <c r="H44" s="47" t="s">
        <v>836</v>
      </c>
      <c r="I44" s="46" t="s">
        <v>42</v>
      </c>
      <c r="J44" s="46">
        <v>2450</v>
      </c>
      <c r="K44" s="56">
        <v>441</v>
      </c>
      <c r="L44" s="56">
        <f t="shared" si="8"/>
        <v>420</v>
      </c>
      <c r="M44" s="56">
        <f t="shared" si="9"/>
        <v>420</v>
      </c>
      <c r="N44" s="56">
        <v>420</v>
      </c>
      <c r="O44" s="59"/>
      <c r="P44" s="59"/>
      <c r="Q44" s="59"/>
      <c r="R44" s="46"/>
      <c r="S44" s="46"/>
      <c r="T44" s="46"/>
      <c r="U44" s="46"/>
      <c r="V44" s="46"/>
      <c r="W44" s="46"/>
      <c r="X44" s="46" t="s">
        <v>237</v>
      </c>
      <c r="Y44" s="46" t="s">
        <v>735</v>
      </c>
      <c r="Z44" s="46" t="s">
        <v>68</v>
      </c>
      <c r="AA44" s="46" t="s">
        <v>69</v>
      </c>
      <c r="AB44" s="46"/>
      <c r="AC44" s="28"/>
      <c r="AD44" s="28"/>
    </row>
    <row r="45" s="27" customFormat="1" ht="133" customHeight="1" spans="1:30">
      <c r="A45" s="46">
        <v>35</v>
      </c>
      <c r="B45" s="46" t="s">
        <v>242</v>
      </c>
      <c r="C45" s="46" t="s">
        <v>246</v>
      </c>
      <c r="D45" s="46" t="s">
        <v>34</v>
      </c>
      <c r="E45" s="46" t="s">
        <v>38</v>
      </c>
      <c r="F45" s="46" t="s">
        <v>39</v>
      </c>
      <c r="G45" s="46" t="s">
        <v>193</v>
      </c>
      <c r="H45" s="47" t="s">
        <v>837</v>
      </c>
      <c r="I45" s="46" t="s">
        <v>42</v>
      </c>
      <c r="J45" s="46">
        <v>4500</v>
      </c>
      <c r="K45" s="56">
        <f>J45*0.15</f>
        <v>675</v>
      </c>
      <c r="L45" s="56">
        <f t="shared" si="8"/>
        <v>630</v>
      </c>
      <c r="M45" s="56">
        <f t="shared" si="9"/>
        <v>630</v>
      </c>
      <c r="N45" s="56">
        <v>630</v>
      </c>
      <c r="O45" s="59"/>
      <c r="P45" s="59"/>
      <c r="Q45" s="59"/>
      <c r="R45" s="46"/>
      <c r="S45" s="46"/>
      <c r="T45" s="46"/>
      <c r="U45" s="46"/>
      <c r="V45" s="46"/>
      <c r="W45" s="46"/>
      <c r="X45" s="46" t="s">
        <v>193</v>
      </c>
      <c r="Y45" s="46" t="s">
        <v>717</v>
      </c>
      <c r="Z45" s="46" t="s">
        <v>68</v>
      </c>
      <c r="AA45" s="46" t="s">
        <v>69</v>
      </c>
      <c r="AB45" s="46"/>
      <c r="AC45" s="28"/>
      <c r="AD45" s="28"/>
    </row>
    <row r="46" s="28" customFormat="1" ht="133" customHeight="1" spans="1:28">
      <c r="A46" s="46">
        <v>36</v>
      </c>
      <c r="B46" s="46" t="s">
        <v>261</v>
      </c>
      <c r="C46" s="46" t="s">
        <v>265</v>
      </c>
      <c r="D46" s="46" t="s">
        <v>34</v>
      </c>
      <c r="E46" s="46" t="s">
        <v>38</v>
      </c>
      <c r="F46" s="46" t="s">
        <v>39</v>
      </c>
      <c r="G46" s="46" t="s">
        <v>225</v>
      </c>
      <c r="H46" s="47" t="s">
        <v>838</v>
      </c>
      <c r="I46" s="46" t="s">
        <v>42</v>
      </c>
      <c r="J46" s="46">
        <v>3375</v>
      </c>
      <c r="K46" s="56">
        <v>506.25</v>
      </c>
      <c r="L46" s="56">
        <f t="shared" si="8"/>
        <v>500</v>
      </c>
      <c r="M46" s="56">
        <f t="shared" si="9"/>
        <v>500</v>
      </c>
      <c r="N46" s="56">
        <v>500</v>
      </c>
      <c r="O46" s="59"/>
      <c r="P46" s="59"/>
      <c r="Q46" s="59"/>
      <c r="R46" s="46"/>
      <c r="S46" s="46"/>
      <c r="T46" s="46"/>
      <c r="U46" s="46"/>
      <c r="V46" s="46"/>
      <c r="W46" s="46"/>
      <c r="X46" s="46" t="s">
        <v>225</v>
      </c>
      <c r="Y46" s="46" t="s">
        <v>729</v>
      </c>
      <c r="Z46" s="46" t="s">
        <v>68</v>
      </c>
      <c r="AA46" s="46" t="s">
        <v>69</v>
      </c>
      <c r="AB46" s="46"/>
    </row>
    <row r="47" s="27" customFormat="1" ht="133" customHeight="1" spans="1:30">
      <c r="A47" s="46">
        <v>37</v>
      </c>
      <c r="B47" s="46" t="s">
        <v>267</v>
      </c>
      <c r="C47" s="46" t="s">
        <v>271</v>
      </c>
      <c r="D47" s="46" t="s">
        <v>34</v>
      </c>
      <c r="E47" s="46" t="s">
        <v>38</v>
      </c>
      <c r="F47" s="46" t="s">
        <v>39</v>
      </c>
      <c r="G47" s="46" t="s">
        <v>233</v>
      </c>
      <c r="H47" s="47" t="s">
        <v>839</v>
      </c>
      <c r="I47" s="46" t="s">
        <v>42</v>
      </c>
      <c r="J47" s="46">
        <v>2380</v>
      </c>
      <c r="K47" s="56">
        <v>357</v>
      </c>
      <c r="L47" s="56">
        <f t="shared" si="8"/>
        <v>350</v>
      </c>
      <c r="M47" s="56">
        <f t="shared" si="9"/>
        <v>350</v>
      </c>
      <c r="N47" s="56">
        <v>350</v>
      </c>
      <c r="O47" s="59"/>
      <c r="P47" s="59"/>
      <c r="Q47" s="59"/>
      <c r="R47" s="46"/>
      <c r="S47" s="46"/>
      <c r="T47" s="46"/>
      <c r="U47" s="46"/>
      <c r="V47" s="46"/>
      <c r="W47" s="46"/>
      <c r="X47" s="46" t="s">
        <v>233</v>
      </c>
      <c r="Y47" s="46" t="s">
        <v>733</v>
      </c>
      <c r="Z47" s="46" t="s">
        <v>68</v>
      </c>
      <c r="AA47" s="46" t="s">
        <v>69</v>
      </c>
      <c r="AB47" s="46"/>
      <c r="AC47" s="28"/>
      <c r="AD47" s="28"/>
    </row>
    <row r="48" s="27" customFormat="1" ht="133" customHeight="1" spans="1:30">
      <c r="A48" s="46">
        <v>38</v>
      </c>
      <c r="B48" s="46" t="s">
        <v>270</v>
      </c>
      <c r="C48" s="46" t="s">
        <v>274</v>
      </c>
      <c r="D48" s="46" t="s">
        <v>34</v>
      </c>
      <c r="E48" s="46" t="s">
        <v>38</v>
      </c>
      <c r="F48" s="46" t="s">
        <v>39</v>
      </c>
      <c r="G48" s="46" t="s">
        <v>237</v>
      </c>
      <c r="H48" s="47" t="s">
        <v>840</v>
      </c>
      <c r="I48" s="46" t="s">
        <v>42</v>
      </c>
      <c r="J48" s="46">
        <v>4110</v>
      </c>
      <c r="K48" s="56">
        <v>616.5</v>
      </c>
      <c r="L48" s="56">
        <f t="shared" si="8"/>
        <v>590</v>
      </c>
      <c r="M48" s="56">
        <f t="shared" si="9"/>
        <v>590</v>
      </c>
      <c r="N48" s="56">
        <v>590</v>
      </c>
      <c r="O48" s="59"/>
      <c r="P48" s="59"/>
      <c r="Q48" s="59"/>
      <c r="R48" s="46"/>
      <c r="S48" s="46"/>
      <c r="T48" s="46"/>
      <c r="U48" s="46"/>
      <c r="V48" s="46"/>
      <c r="W48" s="46"/>
      <c r="X48" s="46" t="s">
        <v>237</v>
      </c>
      <c r="Y48" s="46" t="s">
        <v>735</v>
      </c>
      <c r="Z48" s="46" t="s">
        <v>68</v>
      </c>
      <c r="AA48" s="46" t="s">
        <v>69</v>
      </c>
      <c r="AB48" s="46"/>
      <c r="AC48" s="28"/>
      <c r="AD48" s="28"/>
    </row>
    <row r="49" s="26" customFormat="1" ht="62" customHeight="1" spans="1:28">
      <c r="A49" s="150" t="s">
        <v>276</v>
      </c>
      <c r="B49" s="150"/>
      <c r="C49" s="150"/>
      <c r="D49" s="151"/>
      <c r="E49" s="152"/>
      <c r="F49" s="152"/>
      <c r="G49" s="152"/>
      <c r="H49" s="152">
        <v>3</v>
      </c>
      <c r="I49" s="168"/>
      <c r="J49" s="168"/>
      <c r="K49" s="166">
        <f>SUM(K50:K52)</f>
        <v>306</v>
      </c>
      <c r="L49" s="166">
        <f>SUM(L50:L52)</f>
        <v>306</v>
      </c>
      <c r="M49" s="166">
        <f t="shared" ref="M49:W49" si="10">SUM(M50:M52)</f>
        <v>306</v>
      </c>
      <c r="N49" s="166">
        <f t="shared" si="10"/>
        <v>205</v>
      </c>
      <c r="O49" s="169">
        <f t="shared" si="10"/>
        <v>0</v>
      </c>
      <c r="P49" s="58">
        <f t="shared" si="10"/>
        <v>0</v>
      </c>
      <c r="Q49" s="58">
        <f t="shared" si="10"/>
        <v>0</v>
      </c>
      <c r="R49" s="166">
        <f t="shared" si="10"/>
        <v>101</v>
      </c>
      <c r="S49" s="58">
        <f t="shared" si="10"/>
        <v>0</v>
      </c>
      <c r="T49" s="58">
        <f t="shared" si="10"/>
        <v>0</v>
      </c>
      <c r="U49" s="58">
        <f t="shared" si="10"/>
        <v>0</v>
      </c>
      <c r="V49" s="58">
        <f t="shared" si="10"/>
        <v>0</v>
      </c>
      <c r="W49" s="58">
        <f t="shared" si="10"/>
        <v>0</v>
      </c>
      <c r="X49" s="152"/>
      <c r="Y49" s="152"/>
      <c r="Z49" s="178"/>
      <c r="AA49" s="178"/>
      <c r="AB49" s="178"/>
    </row>
    <row r="50" s="27" customFormat="1" ht="163" customHeight="1" spans="1:30">
      <c r="A50" s="46">
        <v>39</v>
      </c>
      <c r="B50" s="46" t="s">
        <v>273</v>
      </c>
      <c r="C50" s="46" t="s">
        <v>743</v>
      </c>
      <c r="D50" s="46" t="s">
        <v>34</v>
      </c>
      <c r="E50" s="46" t="s">
        <v>38</v>
      </c>
      <c r="F50" s="46" t="s">
        <v>39</v>
      </c>
      <c r="G50" s="46" t="s">
        <v>185</v>
      </c>
      <c r="H50" s="47" t="s">
        <v>841</v>
      </c>
      <c r="I50" s="46" t="s">
        <v>42</v>
      </c>
      <c r="J50" s="46">
        <v>1000</v>
      </c>
      <c r="K50" s="56">
        <v>120</v>
      </c>
      <c r="L50" s="56">
        <f>SUM(M50,U50,V50,W50)</f>
        <v>120</v>
      </c>
      <c r="M50" s="56">
        <f>SUM(N50:T50)</f>
        <v>120</v>
      </c>
      <c r="N50" s="56">
        <v>120</v>
      </c>
      <c r="O50" s="59"/>
      <c r="P50" s="59"/>
      <c r="Q50" s="59"/>
      <c r="R50" s="46"/>
      <c r="S50" s="46"/>
      <c r="T50" s="46"/>
      <c r="U50" s="46"/>
      <c r="V50" s="46"/>
      <c r="W50" s="46"/>
      <c r="X50" s="46" t="s">
        <v>185</v>
      </c>
      <c r="Y50" s="46" t="s">
        <v>712</v>
      </c>
      <c r="Z50" s="46" t="s">
        <v>43</v>
      </c>
      <c r="AA50" s="46" t="s">
        <v>44</v>
      </c>
      <c r="AB50" s="46" t="s">
        <v>842</v>
      </c>
      <c r="AC50" s="28"/>
      <c r="AD50" s="28"/>
    </row>
    <row r="51" s="28" customFormat="1" ht="163" customHeight="1" spans="1:28">
      <c r="A51" s="46">
        <v>40</v>
      </c>
      <c r="B51" s="46" t="s">
        <v>277</v>
      </c>
      <c r="C51" s="46" t="s">
        <v>843</v>
      </c>
      <c r="D51" s="46" t="s">
        <v>34</v>
      </c>
      <c r="E51" s="46" t="s">
        <v>38</v>
      </c>
      <c r="F51" s="46" t="s">
        <v>39</v>
      </c>
      <c r="G51" s="46" t="s">
        <v>844</v>
      </c>
      <c r="H51" s="47" t="s">
        <v>845</v>
      </c>
      <c r="I51" s="46" t="s">
        <v>42</v>
      </c>
      <c r="J51" s="46">
        <v>280</v>
      </c>
      <c r="K51" s="56">
        <v>101</v>
      </c>
      <c r="L51" s="56">
        <f>SUM(M51,U51,V51,W51)</f>
        <v>101</v>
      </c>
      <c r="M51" s="56">
        <f>SUM(N51:T51)</f>
        <v>101</v>
      </c>
      <c r="N51" s="56"/>
      <c r="O51" s="59"/>
      <c r="P51" s="59"/>
      <c r="Q51" s="59"/>
      <c r="R51" s="46">
        <v>101</v>
      </c>
      <c r="S51" s="46"/>
      <c r="T51" s="46"/>
      <c r="U51" s="46"/>
      <c r="V51" s="46"/>
      <c r="W51" s="46"/>
      <c r="X51" s="46" t="s">
        <v>225</v>
      </c>
      <c r="Y51" s="46" t="s">
        <v>729</v>
      </c>
      <c r="Z51" s="46" t="s">
        <v>172</v>
      </c>
      <c r="AA51" s="46" t="s">
        <v>173</v>
      </c>
      <c r="AB51" s="46"/>
    </row>
    <row r="52" s="28" customFormat="1" ht="231" customHeight="1" spans="1:28">
      <c r="A52" s="46">
        <v>41</v>
      </c>
      <c r="B52" s="46" t="s">
        <v>289</v>
      </c>
      <c r="C52" s="46" t="s">
        <v>290</v>
      </c>
      <c r="D52" s="46" t="s">
        <v>34</v>
      </c>
      <c r="E52" s="46" t="s">
        <v>38</v>
      </c>
      <c r="F52" s="46" t="s">
        <v>39</v>
      </c>
      <c r="G52" s="46" t="s">
        <v>291</v>
      </c>
      <c r="H52" s="149" t="s">
        <v>292</v>
      </c>
      <c r="I52" s="87" t="s">
        <v>42</v>
      </c>
      <c r="J52" s="46">
        <v>280</v>
      </c>
      <c r="K52" s="56">
        <v>85</v>
      </c>
      <c r="L52" s="56">
        <f>SUM(M52,U52,V52,W52)</f>
        <v>85</v>
      </c>
      <c r="M52" s="56">
        <f>SUM(N52:T52)</f>
        <v>85</v>
      </c>
      <c r="N52" s="56">
        <v>85</v>
      </c>
      <c r="O52" s="99"/>
      <c r="P52" s="59"/>
      <c r="Q52" s="59"/>
      <c r="R52" s="46"/>
      <c r="S52" s="46"/>
      <c r="T52" s="46"/>
      <c r="U52" s="46"/>
      <c r="V52" s="46"/>
      <c r="W52" s="46"/>
      <c r="X52" s="46" t="s">
        <v>291</v>
      </c>
      <c r="Y52" s="46" t="s">
        <v>744</v>
      </c>
      <c r="Z52" s="46" t="s">
        <v>43</v>
      </c>
      <c r="AA52" s="46" t="s">
        <v>44</v>
      </c>
      <c r="AB52" s="46" t="s">
        <v>842</v>
      </c>
    </row>
    <row r="53" s="26" customFormat="1" ht="62" customHeight="1" spans="1:28">
      <c r="A53" s="150" t="s">
        <v>745</v>
      </c>
      <c r="B53" s="150"/>
      <c r="C53" s="150"/>
      <c r="D53" s="151"/>
      <c r="E53" s="152"/>
      <c r="F53" s="152"/>
      <c r="G53" s="152"/>
      <c r="H53" s="152">
        <v>2</v>
      </c>
      <c r="I53" s="168"/>
      <c r="J53" s="168"/>
      <c r="K53" s="166">
        <f>SUM(K54:K55)</f>
        <v>3230</v>
      </c>
      <c r="L53" s="166">
        <f>SUM(L54:L55)</f>
        <v>2930.721435</v>
      </c>
      <c r="M53" s="166">
        <f>SUM(M54:M55)</f>
        <v>2930.721435</v>
      </c>
      <c r="N53" s="166">
        <f>SUM(N54:N55)</f>
        <v>2930.721435</v>
      </c>
      <c r="O53" s="169">
        <f t="shared" ref="O53:W53" si="11">SUM(O55:O55)</f>
        <v>0</v>
      </c>
      <c r="P53" s="58">
        <f t="shared" si="11"/>
        <v>0</v>
      </c>
      <c r="Q53" s="58">
        <f t="shared" si="11"/>
        <v>0</v>
      </c>
      <c r="R53" s="169">
        <f t="shared" si="11"/>
        <v>0</v>
      </c>
      <c r="S53" s="58">
        <f t="shared" si="11"/>
        <v>0</v>
      </c>
      <c r="T53" s="58">
        <f t="shared" si="11"/>
        <v>0</v>
      </c>
      <c r="U53" s="58">
        <f t="shared" si="11"/>
        <v>0</v>
      </c>
      <c r="V53" s="58">
        <f t="shared" si="11"/>
        <v>0</v>
      </c>
      <c r="W53" s="58">
        <f t="shared" si="11"/>
        <v>0</v>
      </c>
      <c r="X53" s="152"/>
      <c r="Y53" s="152"/>
      <c r="Z53" s="178"/>
      <c r="AA53" s="178"/>
      <c r="AB53" s="178"/>
    </row>
    <row r="54" s="28" customFormat="1" ht="221" customHeight="1" spans="1:28">
      <c r="A54" s="46">
        <v>42</v>
      </c>
      <c r="B54" s="46" t="s">
        <v>316</v>
      </c>
      <c r="C54" s="46" t="s">
        <v>846</v>
      </c>
      <c r="D54" s="46" t="s">
        <v>34</v>
      </c>
      <c r="E54" s="46" t="s">
        <v>38</v>
      </c>
      <c r="F54" s="46" t="s">
        <v>39</v>
      </c>
      <c r="G54" s="46" t="s">
        <v>847</v>
      </c>
      <c r="H54" s="47" t="s">
        <v>848</v>
      </c>
      <c r="I54" s="46" t="s">
        <v>148</v>
      </c>
      <c r="J54" s="46">
        <v>10</v>
      </c>
      <c r="K54" s="56">
        <v>250</v>
      </c>
      <c r="L54" s="56">
        <f>SUM(M54,U54:W54)</f>
        <v>250</v>
      </c>
      <c r="M54" s="56">
        <f>SUM(N54:T54)</f>
        <v>250</v>
      </c>
      <c r="N54" s="56">
        <v>250</v>
      </c>
      <c r="O54" s="59"/>
      <c r="P54" s="59"/>
      <c r="Q54" s="59"/>
      <c r="R54" s="46"/>
      <c r="S54" s="46"/>
      <c r="T54" s="46"/>
      <c r="U54" s="46"/>
      <c r="V54" s="46"/>
      <c r="W54" s="46"/>
      <c r="X54" s="46" t="s">
        <v>185</v>
      </c>
      <c r="Y54" s="46" t="s">
        <v>712</v>
      </c>
      <c r="Z54" s="46" t="s">
        <v>91</v>
      </c>
      <c r="AA54" s="46" t="s">
        <v>92</v>
      </c>
      <c r="AB54" s="46"/>
    </row>
    <row r="55" s="28" customFormat="1" ht="187" customHeight="1" spans="1:28">
      <c r="A55" s="46">
        <v>43</v>
      </c>
      <c r="B55" s="46" t="s">
        <v>325</v>
      </c>
      <c r="C55" s="153" t="s">
        <v>312</v>
      </c>
      <c r="D55" s="46" t="s">
        <v>34</v>
      </c>
      <c r="E55" s="46" t="s">
        <v>38</v>
      </c>
      <c r="F55" s="46" t="s">
        <v>39</v>
      </c>
      <c r="G55" s="46" t="s">
        <v>313</v>
      </c>
      <c r="H55" s="47" t="s">
        <v>849</v>
      </c>
      <c r="I55" s="46" t="s">
        <v>321</v>
      </c>
      <c r="J55" s="46">
        <v>4.1</v>
      </c>
      <c r="K55" s="56">
        <v>2980</v>
      </c>
      <c r="L55" s="56">
        <f>SUM(M55,U55:W55)</f>
        <v>2680.721435</v>
      </c>
      <c r="M55" s="56">
        <f>SUM(N55:T55)</f>
        <v>2680.721435</v>
      </c>
      <c r="N55" s="56">
        <v>2680.721435</v>
      </c>
      <c r="O55" s="59"/>
      <c r="P55" s="59"/>
      <c r="Q55" s="59"/>
      <c r="R55" s="46"/>
      <c r="S55" s="46"/>
      <c r="T55" s="46"/>
      <c r="U55" s="46"/>
      <c r="V55" s="46"/>
      <c r="W55" s="46"/>
      <c r="X55" s="46" t="s">
        <v>250</v>
      </c>
      <c r="Y55" s="46" t="s">
        <v>746</v>
      </c>
      <c r="Z55" s="46"/>
      <c r="AA55" s="46"/>
      <c r="AB55" s="46"/>
    </row>
    <row r="56" s="26" customFormat="1" ht="62" customHeight="1" spans="1:28">
      <c r="A56" s="150" t="s">
        <v>324</v>
      </c>
      <c r="B56" s="150"/>
      <c r="C56" s="150"/>
      <c r="D56" s="151"/>
      <c r="E56" s="152"/>
      <c r="F56" s="152"/>
      <c r="G56" s="152"/>
      <c r="H56" s="152">
        <v>5</v>
      </c>
      <c r="I56" s="168"/>
      <c r="J56" s="168"/>
      <c r="K56" s="166">
        <f>SUM(K57:K61)</f>
        <v>3114</v>
      </c>
      <c r="L56" s="166">
        <f t="shared" ref="L56:W56" si="12">SUM(L57:L61)</f>
        <v>3064</v>
      </c>
      <c r="M56" s="166">
        <f t="shared" si="12"/>
        <v>3064</v>
      </c>
      <c r="N56" s="166">
        <f t="shared" si="12"/>
        <v>3064</v>
      </c>
      <c r="O56" s="169">
        <f t="shared" si="12"/>
        <v>0</v>
      </c>
      <c r="P56" s="58">
        <f t="shared" si="12"/>
        <v>0</v>
      </c>
      <c r="Q56" s="58">
        <f t="shared" si="12"/>
        <v>0</v>
      </c>
      <c r="R56" s="169">
        <f t="shared" si="12"/>
        <v>0</v>
      </c>
      <c r="S56" s="58">
        <f t="shared" si="12"/>
        <v>0</v>
      </c>
      <c r="T56" s="58">
        <f t="shared" si="12"/>
        <v>0</v>
      </c>
      <c r="U56" s="58">
        <f t="shared" si="12"/>
        <v>0</v>
      </c>
      <c r="V56" s="58">
        <f t="shared" si="12"/>
        <v>0</v>
      </c>
      <c r="W56" s="58">
        <f t="shared" si="12"/>
        <v>0</v>
      </c>
      <c r="X56" s="152"/>
      <c r="Y56" s="152"/>
      <c r="Z56" s="178"/>
      <c r="AA56" s="178"/>
      <c r="AB56" s="178"/>
    </row>
    <row r="57" s="28" customFormat="1" ht="245" customHeight="1" spans="1:28">
      <c r="A57" s="46">
        <v>44</v>
      </c>
      <c r="B57" s="46" t="s">
        <v>850</v>
      </c>
      <c r="C57" s="46" t="s">
        <v>851</v>
      </c>
      <c r="D57" s="46" t="s">
        <v>34</v>
      </c>
      <c r="E57" s="46" t="s">
        <v>108</v>
      </c>
      <c r="F57" s="46" t="s">
        <v>327</v>
      </c>
      <c r="G57" s="46" t="s">
        <v>328</v>
      </c>
      <c r="H57" s="149" t="s">
        <v>852</v>
      </c>
      <c r="I57" s="87" t="s">
        <v>330</v>
      </c>
      <c r="J57" s="87">
        <v>4</v>
      </c>
      <c r="K57" s="56">
        <v>1600</v>
      </c>
      <c r="L57" s="56">
        <f>SUM(M57,U57:W57)</f>
        <v>1550</v>
      </c>
      <c r="M57" s="56">
        <f>SUM(N57:T57)</f>
        <v>1550</v>
      </c>
      <c r="N57" s="56">
        <v>1550</v>
      </c>
      <c r="O57" s="99"/>
      <c r="P57" s="99"/>
      <c r="Q57" s="99"/>
      <c r="R57" s="104"/>
      <c r="S57" s="104"/>
      <c r="T57" s="104"/>
      <c r="U57" s="104"/>
      <c r="V57" s="104"/>
      <c r="W57" s="104"/>
      <c r="X57" s="46" t="s">
        <v>112</v>
      </c>
      <c r="Y57" s="46" t="s">
        <v>113</v>
      </c>
      <c r="Z57" s="46" t="s">
        <v>172</v>
      </c>
      <c r="AA57" s="46" t="s">
        <v>173</v>
      </c>
      <c r="AB57" s="46"/>
    </row>
    <row r="58" s="28" customFormat="1" ht="245" customHeight="1" spans="1:28">
      <c r="A58" s="46">
        <v>45</v>
      </c>
      <c r="B58" s="46" t="s">
        <v>336</v>
      </c>
      <c r="C58" s="154" t="s">
        <v>853</v>
      </c>
      <c r="D58" s="46" t="s">
        <v>34</v>
      </c>
      <c r="E58" s="46" t="s">
        <v>108</v>
      </c>
      <c r="F58" s="46" t="s">
        <v>39</v>
      </c>
      <c r="G58" s="46" t="s">
        <v>514</v>
      </c>
      <c r="H58" s="149" t="s">
        <v>854</v>
      </c>
      <c r="I58" s="87" t="s">
        <v>321</v>
      </c>
      <c r="J58" s="87">
        <v>11100</v>
      </c>
      <c r="K58" s="56">
        <v>214</v>
      </c>
      <c r="L58" s="56">
        <f>SUM(M58,U58:W58)</f>
        <v>214</v>
      </c>
      <c r="M58" s="56">
        <f>SUM(N58:T58)</f>
        <v>214</v>
      </c>
      <c r="N58" s="56">
        <v>214</v>
      </c>
      <c r="O58" s="99"/>
      <c r="P58" s="99"/>
      <c r="Q58" s="99"/>
      <c r="R58" s="104"/>
      <c r="S58" s="104"/>
      <c r="T58" s="104"/>
      <c r="U58" s="104"/>
      <c r="V58" s="104"/>
      <c r="W58" s="104"/>
      <c r="X58" s="46" t="s">
        <v>221</v>
      </c>
      <c r="Y58" s="46" t="s">
        <v>728</v>
      </c>
      <c r="Z58" s="46" t="s">
        <v>172</v>
      </c>
      <c r="AA58" s="46" t="s">
        <v>173</v>
      </c>
      <c r="AB58" s="46"/>
    </row>
    <row r="59" s="28" customFormat="1" ht="171" customHeight="1" spans="1:28">
      <c r="A59" s="46">
        <v>46</v>
      </c>
      <c r="B59" s="46" t="s">
        <v>345</v>
      </c>
      <c r="C59" s="46" t="s">
        <v>332</v>
      </c>
      <c r="D59" s="46" t="s">
        <v>34</v>
      </c>
      <c r="E59" s="46" t="s">
        <v>333</v>
      </c>
      <c r="F59" s="46" t="s">
        <v>39</v>
      </c>
      <c r="G59" s="46" t="s">
        <v>169</v>
      </c>
      <c r="H59" s="149" t="s">
        <v>855</v>
      </c>
      <c r="I59" s="87" t="s">
        <v>335</v>
      </c>
      <c r="J59" s="87">
        <v>10</v>
      </c>
      <c r="K59" s="56">
        <v>400</v>
      </c>
      <c r="L59" s="56">
        <f>SUM(M59,U59:W59)</f>
        <v>400</v>
      </c>
      <c r="M59" s="56">
        <f>SUM(N59:T59)</f>
        <v>400</v>
      </c>
      <c r="N59" s="56">
        <v>400</v>
      </c>
      <c r="O59" s="99"/>
      <c r="P59" s="99">
        <v>0</v>
      </c>
      <c r="Q59" s="99">
        <v>0</v>
      </c>
      <c r="R59" s="104">
        <v>0</v>
      </c>
      <c r="S59" s="104">
        <v>0</v>
      </c>
      <c r="T59" s="104">
        <v>0</v>
      </c>
      <c r="U59" s="104">
        <v>0</v>
      </c>
      <c r="V59" s="104">
        <v>0</v>
      </c>
      <c r="W59" s="104">
        <v>0</v>
      </c>
      <c r="X59" s="46" t="s">
        <v>112</v>
      </c>
      <c r="Y59" s="46" t="s">
        <v>113</v>
      </c>
      <c r="Z59" s="46" t="s">
        <v>172</v>
      </c>
      <c r="AA59" s="46" t="s">
        <v>173</v>
      </c>
      <c r="AB59" s="46" t="s">
        <v>842</v>
      </c>
    </row>
    <row r="60" s="28" customFormat="1" ht="171" customHeight="1" spans="1:28">
      <c r="A60" s="46">
        <v>47</v>
      </c>
      <c r="B60" s="46" t="s">
        <v>350</v>
      </c>
      <c r="C60" s="46" t="s">
        <v>337</v>
      </c>
      <c r="D60" s="46" t="s">
        <v>34</v>
      </c>
      <c r="E60" s="46" t="s">
        <v>333</v>
      </c>
      <c r="F60" s="46" t="s">
        <v>39</v>
      </c>
      <c r="G60" s="46" t="s">
        <v>169</v>
      </c>
      <c r="H60" s="149" t="s">
        <v>856</v>
      </c>
      <c r="I60" s="87" t="s">
        <v>339</v>
      </c>
      <c r="J60" s="87">
        <v>1</v>
      </c>
      <c r="K60" s="56">
        <v>200</v>
      </c>
      <c r="L60" s="56">
        <f>SUM(M60,U60:W60)</f>
        <v>200</v>
      </c>
      <c r="M60" s="56">
        <f>SUM(N60:T60)</f>
        <v>200</v>
      </c>
      <c r="N60" s="56">
        <v>200</v>
      </c>
      <c r="O60" s="99"/>
      <c r="P60" s="99"/>
      <c r="Q60" s="99"/>
      <c r="R60" s="105"/>
      <c r="S60" s="105"/>
      <c r="T60" s="105"/>
      <c r="U60" s="105"/>
      <c r="V60" s="105"/>
      <c r="W60" s="105"/>
      <c r="X60" s="46" t="s">
        <v>112</v>
      </c>
      <c r="Y60" s="46" t="s">
        <v>113</v>
      </c>
      <c r="Z60" s="46" t="s">
        <v>172</v>
      </c>
      <c r="AA60" s="46" t="s">
        <v>173</v>
      </c>
      <c r="AB60" s="46" t="s">
        <v>842</v>
      </c>
    </row>
    <row r="61" s="28" customFormat="1" ht="196" customHeight="1" spans="1:28">
      <c r="A61" s="46">
        <v>48</v>
      </c>
      <c r="B61" s="46" t="s">
        <v>366</v>
      </c>
      <c r="C61" s="46" t="s">
        <v>346</v>
      </c>
      <c r="D61" s="46" t="s">
        <v>34</v>
      </c>
      <c r="E61" s="46" t="s">
        <v>333</v>
      </c>
      <c r="F61" s="46" t="s">
        <v>39</v>
      </c>
      <c r="G61" s="46" t="s">
        <v>169</v>
      </c>
      <c r="H61" s="149" t="s">
        <v>857</v>
      </c>
      <c r="I61" s="87" t="s">
        <v>348</v>
      </c>
      <c r="J61" s="87">
        <v>650</v>
      </c>
      <c r="K61" s="56">
        <v>700</v>
      </c>
      <c r="L61" s="56">
        <f>SUM(M61,U61:W61)</f>
        <v>700</v>
      </c>
      <c r="M61" s="56">
        <f>SUM(N61:T61)</f>
        <v>700</v>
      </c>
      <c r="N61" s="56">
        <v>700</v>
      </c>
      <c r="O61" s="99"/>
      <c r="P61" s="99"/>
      <c r="Q61" s="99"/>
      <c r="R61" s="105"/>
      <c r="S61" s="105"/>
      <c r="T61" s="105"/>
      <c r="U61" s="105"/>
      <c r="V61" s="105"/>
      <c r="W61" s="105"/>
      <c r="X61" s="46" t="s">
        <v>112</v>
      </c>
      <c r="Y61" s="46" t="s">
        <v>113</v>
      </c>
      <c r="Z61" s="46" t="s">
        <v>172</v>
      </c>
      <c r="AA61" s="46" t="s">
        <v>173</v>
      </c>
      <c r="AB61" s="46" t="s">
        <v>842</v>
      </c>
    </row>
    <row r="62" s="26" customFormat="1" ht="62" customHeight="1" spans="1:28">
      <c r="A62" s="155" t="s">
        <v>349</v>
      </c>
      <c r="B62" s="155"/>
      <c r="C62" s="155"/>
      <c r="D62" s="151"/>
      <c r="E62" s="152"/>
      <c r="F62" s="152"/>
      <c r="G62" s="152"/>
      <c r="H62" s="152">
        <v>24</v>
      </c>
      <c r="I62" s="168"/>
      <c r="J62" s="168"/>
      <c r="K62" s="166">
        <f>SUM(K63:K86)</f>
        <v>20043.75</v>
      </c>
      <c r="L62" s="166">
        <f t="shared" ref="L62:W62" si="13">SUM(L63:L86)</f>
        <v>19168.6</v>
      </c>
      <c r="M62" s="166">
        <f t="shared" si="13"/>
        <v>19168.6</v>
      </c>
      <c r="N62" s="166">
        <f t="shared" si="13"/>
        <v>19168.6</v>
      </c>
      <c r="O62" s="169">
        <f t="shared" si="13"/>
        <v>0</v>
      </c>
      <c r="P62" s="58">
        <f t="shared" si="13"/>
        <v>0</v>
      </c>
      <c r="Q62" s="58">
        <f t="shared" si="13"/>
        <v>0</v>
      </c>
      <c r="R62" s="169">
        <f t="shared" si="13"/>
        <v>0</v>
      </c>
      <c r="S62" s="58">
        <f t="shared" si="13"/>
        <v>0</v>
      </c>
      <c r="T62" s="58">
        <f t="shared" si="13"/>
        <v>0</v>
      </c>
      <c r="U62" s="58">
        <f t="shared" si="13"/>
        <v>0</v>
      </c>
      <c r="V62" s="58">
        <f t="shared" si="13"/>
        <v>0</v>
      </c>
      <c r="W62" s="58">
        <f t="shared" si="13"/>
        <v>0</v>
      </c>
      <c r="X62" s="152"/>
      <c r="Y62" s="152"/>
      <c r="Z62" s="178"/>
      <c r="AA62" s="178"/>
      <c r="AB62" s="178"/>
    </row>
    <row r="63" s="71" customFormat="1" ht="141" spans="1:30">
      <c r="A63" s="46">
        <v>49</v>
      </c>
      <c r="B63" s="46" t="s">
        <v>371</v>
      </c>
      <c r="C63" s="154" t="s">
        <v>858</v>
      </c>
      <c r="D63" s="46" t="s">
        <v>34</v>
      </c>
      <c r="E63" s="88" t="s">
        <v>352</v>
      </c>
      <c r="F63" s="88" t="s">
        <v>327</v>
      </c>
      <c r="G63" s="88" t="s">
        <v>353</v>
      </c>
      <c r="H63" s="149" t="s">
        <v>859</v>
      </c>
      <c r="I63" s="88" t="s">
        <v>148</v>
      </c>
      <c r="J63" s="88">
        <v>1</v>
      </c>
      <c r="K63" s="56">
        <v>240</v>
      </c>
      <c r="L63" s="56">
        <f t="shared" ref="L63:L70" si="14">SUM(M63,U63:W63)</f>
        <v>240</v>
      </c>
      <c r="M63" s="56">
        <f t="shared" ref="M63:M70" si="15">SUM(N63:T63)</f>
        <v>240</v>
      </c>
      <c r="N63" s="56">
        <v>240</v>
      </c>
      <c r="O63" s="88"/>
      <c r="P63" s="88"/>
      <c r="Q63" s="88"/>
      <c r="R63" s="88"/>
      <c r="S63" s="88"/>
      <c r="T63" s="88"/>
      <c r="U63" s="88"/>
      <c r="V63" s="88"/>
      <c r="W63" s="88"/>
      <c r="X63" s="88" t="s">
        <v>217</v>
      </c>
      <c r="Y63" s="46" t="s">
        <v>725</v>
      </c>
      <c r="Z63" s="46" t="s">
        <v>85</v>
      </c>
      <c r="AA63" s="46" t="s">
        <v>86</v>
      </c>
      <c r="AB63" s="88"/>
      <c r="AC63" s="88"/>
      <c r="AD63" s="179"/>
    </row>
    <row r="64" s="28" customFormat="1" ht="150" customHeight="1" spans="1:28">
      <c r="A64" s="46">
        <v>50</v>
      </c>
      <c r="B64" s="46" t="s">
        <v>387</v>
      </c>
      <c r="C64" s="46" t="s">
        <v>372</v>
      </c>
      <c r="D64" s="46" t="s">
        <v>34</v>
      </c>
      <c r="E64" s="46" t="s">
        <v>352</v>
      </c>
      <c r="F64" s="46" t="s">
        <v>39</v>
      </c>
      <c r="G64" s="46" t="s">
        <v>373</v>
      </c>
      <c r="H64" s="156" t="s">
        <v>860</v>
      </c>
      <c r="I64" s="96" t="s">
        <v>321</v>
      </c>
      <c r="J64" s="96">
        <v>7000</v>
      </c>
      <c r="K64" s="56">
        <v>2000</v>
      </c>
      <c r="L64" s="56">
        <f t="shared" si="14"/>
        <v>1900</v>
      </c>
      <c r="M64" s="56">
        <f t="shared" si="15"/>
        <v>1900</v>
      </c>
      <c r="N64" s="56">
        <v>1900</v>
      </c>
      <c r="O64" s="59"/>
      <c r="P64" s="59"/>
      <c r="Q64" s="59"/>
      <c r="R64" s="46"/>
      <c r="S64" s="46"/>
      <c r="T64" s="46"/>
      <c r="U64" s="46"/>
      <c r="V64" s="46"/>
      <c r="W64" s="46"/>
      <c r="X64" s="46" t="s">
        <v>225</v>
      </c>
      <c r="Y64" s="46" t="s">
        <v>729</v>
      </c>
      <c r="Z64" s="46" t="s">
        <v>358</v>
      </c>
      <c r="AA64" s="46" t="s">
        <v>359</v>
      </c>
      <c r="AB64" s="46"/>
    </row>
    <row r="65" s="28" customFormat="1" ht="157" customHeight="1" spans="1:28">
      <c r="A65" s="46">
        <v>51</v>
      </c>
      <c r="B65" s="46" t="s">
        <v>391</v>
      </c>
      <c r="C65" s="46" t="s">
        <v>376</v>
      </c>
      <c r="D65" s="46" t="s">
        <v>34</v>
      </c>
      <c r="E65" s="46" t="s">
        <v>352</v>
      </c>
      <c r="F65" s="46" t="s">
        <v>39</v>
      </c>
      <c r="G65" s="46" t="s">
        <v>373</v>
      </c>
      <c r="H65" s="156" t="s">
        <v>861</v>
      </c>
      <c r="I65" s="96" t="s">
        <v>321</v>
      </c>
      <c r="J65" s="96">
        <v>10000</v>
      </c>
      <c r="K65" s="56">
        <v>2900</v>
      </c>
      <c r="L65" s="56">
        <f t="shared" si="14"/>
        <v>2800</v>
      </c>
      <c r="M65" s="56">
        <f t="shared" si="15"/>
        <v>2800</v>
      </c>
      <c r="N65" s="56">
        <v>2800</v>
      </c>
      <c r="O65" s="59"/>
      <c r="P65" s="59"/>
      <c r="Q65" s="59"/>
      <c r="R65" s="46"/>
      <c r="S65" s="46"/>
      <c r="T65" s="46"/>
      <c r="U65" s="46"/>
      <c r="V65" s="46"/>
      <c r="W65" s="46"/>
      <c r="X65" s="46" t="s">
        <v>225</v>
      </c>
      <c r="Y65" s="46" t="s">
        <v>729</v>
      </c>
      <c r="Z65" s="46" t="s">
        <v>358</v>
      </c>
      <c r="AA65" s="46" t="s">
        <v>359</v>
      </c>
      <c r="AB65" s="46"/>
    </row>
    <row r="66" s="28" customFormat="1" ht="157" customHeight="1" spans="1:28">
      <c r="A66" s="46">
        <v>52</v>
      </c>
      <c r="B66" s="46" t="s">
        <v>382</v>
      </c>
      <c r="C66" s="154" t="s">
        <v>367</v>
      </c>
      <c r="D66" s="46" t="s">
        <v>34</v>
      </c>
      <c r="E66" s="46" t="s">
        <v>368</v>
      </c>
      <c r="F66" s="46" t="s">
        <v>39</v>
      </c>
      <c r="G66" s="46" t="s">
        <v>369</v>
      </c>
      <c r="H66" s="47" t="s">
        <v>862</v>
      </c>
      <c r="I66" s="96" t="s">
        <v>321</v>
      </c>
      <c r="J66" s="96">
        <v>1000</v>
      </c>
      <c r="K66" s="56">
        <v>960</v>
      </c>
      <c r="L66" s="56">
        <f t="shared" si="14"/>
        <v>900</v>
      </c>
      <c r="M66" s="56">
        <f t="shared" si="15"/>
        <v>900</v>
      </c>
      <c r="N66" s="56">
        <v>900</v>
      </c>
      <c r="O66" s="59"/>
      <c r="P66" s="59"/>
      <c r="Q66" s="59"/>
      <c r="R66" s="46"/>
      <c r="S66" s="46"/>
      <c r="T66" s="46"/>
      <c r="U66" s="46"/>
      <c r="V66" s="46"/>
      <c r="W66" s="46"/>
      <c r="X66" s="46" t="s">
        <v>369</v>
      </c>
      <c r="Y66" s="46" t="s">
        <v>778</v>
      </c>
      <c r="Z66" s="46" t="s">
        <v>358</v>
      </c>
      <c r="AA66" s="46" t="s">
        <v>359</v>
      </c>
      <c r="AB66" s="46"/>
    </row>
    <row r="67" s="28" customFormat="1" ht="256" customHeight="1" spans="1:28">
      <c r="A67" s="46">
        <v>53</v>
      </c>
      <c r="B67" s="46" t="s">
        <v>395</v>
      </c>
      <c r="C67" s="46" t="s">
        <v>379</v>
      </c>
      <c r="D67" s="46" t="s">
        <v>34</v>
      </c>
      <c r="E67" s="46" t="s">
        <v>318</v>
      </c>
      <c r="F67" s="46" t="s">
        <v>39</v>
      </c>
      <c r="G67" s="46" t="s">
        <v>380</v>
      </c>
      <c r="H67" s="47" t="s">
        <v>863</v>
      </c>
      <c r="I67" s="46" t="s">
        <v>321</v>
      </c>
      <c r="J67" s="46">
        <v>9600</v>
      </c>
      <c r="K67" s="56">
        <v>790</v>
      </c>
      <c r="L67" s="56">
        <f t="shared" si="14"/>
        <v>750</v>
      </c>
      <c r="M67" s="56">
        <f t="shared" si="15"/>
        <v>750</v>
      </c>
      <c r="N67" s="56">
        <v>750</v>
      </c>
      <c r="O67" s="59"/>
      <c r="P67" s="59"/>
      <c r="Q67" s="59"/>
      <c r="R67" s="46"/>
      <c r="S67" s="46"/>
      <c r="T67" s="46"/>
      <c r="U67" s="46"/>
      <c r="V67" s="46"/>
      <c r="W67" s="46"/>
      <c r="X67" s="46" t="s">
        <v>221</v>
      </c>
      <c r="Y67" s="46" t="s">
        <v>728</v>
      </c>
      <c r="Z67" s="46" t="s">
        <v>322</v>
      </c>
      <c r="AA67" s="46" t="s">
        <v>323</v>
      </c>
      <c r="AB67" s="46"/>
    </row>
    <row r="68" s="28" customFormat="1" ht="287" customHeight="1" spans="1:28">
      <c r="A68" s="46">
        <v>54</v>
      </c>
      <c r="B68" s="46" t="s">
        <v>403</v>
      </c>
      <c r="C68" s="46" t="s">
        <v>388</v>
      </c>
      <c r="D68" s="46" t="s">
        <v>34</v>
      </c>
      <c r="E68" s="46" t="s">
        <v>362</v>
      </c>
      <c r="F68" s="46" t="s">
        <v>39</v>
      </c>
      <c r="G68" s="46" t="s">
        <v>389</v>
      </c>
      <c r="H68" s="47" t="s">
        <v>390</v>
      </c>
      <c r="I68" s="46" t="s">
        <v>148</v>
      </c>
      <c r="J68" s="46">
        <v>1</v>
      </c>
      <c r="K68" s="56">
        <v>270</v>
      </c>
      <c r="L68" s="56">
        <f t="shared" si="14"/>
        <v>270</v>
      </c>
      <c r="M68" s="56">
        <f t="shared" si="15"/>
        <v>270</v>
      </c>
      <c r="N68" s="56">
        <v>270</v>
      </c>
      <c r="O68" s="59"/>
      <c r="P68" s="59"/>
      <c r="Q68" s="59"/>
      <c r="R68" s="46"/>
      <c r="S68" s="46"/>
      <c r="T68" s="46"/>
      <c r="U68" s="46"/>
      <c r="V68" s="46"/>
      <c r="W68" s="46"/>
      <c r="X68" s="46" t="s">
        <v>177</v>
      </c>
      <c r="Y68" s="46" t="s">
        <v>706</v>
      </c>
      <c r="Z68" s="46" t="s">
        <v>358</v>
      </c>
      <c r="AA68" s="46" t="s">
        <v>359</v>
      </c>
      <c r="AB68" s="46"/>
    </row>
    <row r="69" s="132" customFormat="1" ht="168" customHeight="1" spans="1:28">
      <c r="A69" s="48">
        <v>55</v>
      </c>
      <c r="B69" s="48" t="s">
        <v>417</v>
      </c>
      <c r="C69" s="48" t="s">
        <v>400</v>
      </c>
      <c r="D69" s="48" t="s">
        <v>34</v>
      </c>
      <c r="E69" s="48" t="s">
        <v>362</v>
      </c>
      <c r="F69" s="180" t="s">
        <v>39</v>
      </c>
      <c r="G69" s="181" t="s">
        <v>401</v>
      </c>
      <c r="H69" s="182" t="s">
        <v>864</v>
      </c>
      <c r="I69" s="181" t="s">
        <v>321</v>
      </c>
      <c r="J69" s="181">
        <v>3000</v>
      </c>
      <c r="K69" s="188">
        <v>395</v>
      </c>
      <c r="L69" s="188">
        <f t="shared" si="14"/>
        <v>375</v>
      </c>
      <c r="M69" s="188">
        <f t="shared" si="15"/>
        <v>375</v>
      </c>
      <c r="N69" s="188">
        <v>375</v>
      </c>
      <c r="O69" s="189"/>
      <c r="P69" s="189"/>
      <c r="Q69" s="189"/>
      <c r="R69" s="181"/>
      <c r="S69" s="181"/>
      <c r="T69" s="181"/>
      <c r="U69" s="181"/>
      <c r="V69" s="180"/>
      <c r="W69" s="180"/>
      <c r="X69" s="181" t="s">
        <v>237</v>
      </c>
      <c r="Y69" s="48" t="s">
        <v>735</v>
      </c>
      <c r="Z69" s="48" t="s">
        <v>358</v>
      </c>
      <c r="AA69" s="48" t="s">
        <v>359</v>
      </c>
      <c r="AB69" s="48"/>
    </row>
    <row r="70" s="28" customFormat="1" ht="168" customHeight="1" spans="1:28">
      <c r="A70" s="46">
        <v>56</v>
      </c>
      <c r="B70" s="46" t="s">
        <v>426</v>
      </c>
      <c r="C70" s="46" t="s">
        <v>408</v>
      </c>
      <c r="D70" s="46" t="s">
        <v>34</v>
      </c>
      <c r="E70" s="46" t="s">
        <v>38</v>
      </c>
      <c r="F70" s="86" t="s">
        <v>39</v>
      </c>
      <c r="G70" s="87" t="s">
        <v>201</v>
      </c>
      <c r="H70" s="149" t="s">
        <v>865</v>
      </c>
      <c r="I70" s="87" t="s">
        <v>148</v>
      </c>
      <c r="J70" s="87">
        <v>1</v>
      </c>
      <c r="K70" s="56">
        <v>200</v>
      </c>
      <c r="L70" s="56">
        <f t="shared" si="14"/>
        <v>200</v>
      </c>
      <c r="M70" s="56">
        <f t="shared" si="15"/>
        <v>200</v>
      </c>
      <c r="N70" s="56">
        <v>200</v>
      </c>
      <c r="O70" s="98"/>
      <c r="P70" s="98"/>
      <c r="Q70" s="98"/>
      <c r="R70" s="87"/>
      <c r="S70" s="87"/>
      <c r="T70" s="87"/>
      <c r="U70" s="87"/>
      <c r="V70" s="86"/>
      <c r="W70" s="86"/>
      <c r="X70" s="87" t="s">
        <v>201</v>
      </c>
      <c r="Y70" s="46" t="s">
        <v>719</v>
      </c>
      <c r="Z70" s="46" t="s">
        <v>68</v>
      </c>
      <c r="AA70" s="46" t="s">
        <v>69</v>
      </c>
      <c r="AB70" s="46"/>
    </row>
    <row r="71" s="28" customFormat="1" ht="168" customHeight="1" spans="1:28">
      <c r="A71" s="46">
        <v>57</v>
      </c>
      <c r="B71" s="46" t="s">
        <v>429</v>
      </c>
      <c r="C71" s="46" t="s">
        <v>414</v>
      </c>
      <c r="D71" s="46" t="s">
        <v>34</v>
      </c>
      <c r="E71" s="46" t="s">
        <v>38</v>
      </c>
      <c r="F71" s="86" t="s">
        <v>39</v>
      </c>
      <c r="G71" s="87" t="s">
        <v>415</v>
      </c>
      <c r="H71" s="149" t="s">
        <v>866</v>
      </c>
      <c r="I71" s="87" t="s">
        <v>148</v>
      </c>
      <c r="J71" s="87">
        <v>1</v>
      </c>
      <c r="K71" s="56">
        <v>120</v>
      </c>
      <c r="L71" s="56">
        <f t="shared" ref="L71:L80" si="16">SUM(M71,U71:W71)</f>
        <v>120</v>
      </c>
      <c r="M71" s="56">
        <f t="shared" ref="M71:M80" si="17">SUM(N71:T71)</f>
        <v>120</v>
      </c>
      <c r="N71" s="56">
        <v>120</v>
      </c>
      <c r="O71" s="98"/>
      <c r="P71" s="98"/>
      <c r="Q71" s="98"/>
      <c r="R71" s="87"/>
      <c r="S71" s="87"/>
      <c r="T71" s="87"/>
      <c r="U71" s="87"/>
      <c r="V71" s="86"/>
      <c r="W71" s="86"/>
      <c r="X71" s="87" t="s">
        <v>177</v>
      </c>
      <c r="Y71" s="46" t="s">
        <v>706</v>
      </c>
      <c r="Z71" s="46" t="s">
        <v>68</v>
      </c>
      <c r="AA71" s="46" t="s">
        <v>69</v>
      </c>
      <c r="AB71" s="46"/>
    </row>
    <row r="72" s="27" customFormat="1" ht="168" customHeight="1" spans="1:30">
      <c r="A72" s="46">
        <v>58</v>
      </c>
      <c r="B72" s="46" t="s">
        <v>432</v>
      </c>
      <c r="C72" s="46" t="s">
        <v>418</v>
      </c>
      <c r="D72" s="46" t="s">
        <v>34</v>
      </c>
      <c r="E72" s="46" t="s">
        <v>108</v>
      </c>
      <c r="F72" s="46" t="s">
        <v>39</v>
      </c>
      <c r="G72" s="46" t="s">
        <v>328</v>
      </c>
      <c r="H72" s="47" t="s">
        <v>867</v>
      </c>
      <c r="I72" s="87" t="s">
        <v>42</v>
      </c>
      <c r="J72" s="46">
        <v>46</v>
      </c>
      <c r="K72" s="56">
        <v>395</v>
      </c>
      <c r="L72" s="56">
        <f t="shared" si="16"/>
        <v>375</v>
      </c>
      <c r="M72" s="56">
        <f t="shared" si="17"/>
        <v>375</v>
      </c>
      <c r="N72" s="56">
        <v>375</v>
      </c>
      <c r="O72" s="98"/>
      <c r="P72" s="98"/>
      <c r="Q72" s="98"/>
      <c r="R72" s="87"/>
      <c r="S72" s="87"/>
      <c r="T72" s="87"/>
      <c r="U72" s="87"/>
      <c r="V72" s="86"/>
      <c r="W72" s="86"/>
      <c r="X72" s="46" t="s">
        <v>68</v>
      </c>
      <c r="Y72" s="46" t="s">
        <v>69</v>
      </c>
      <c r="Z72" s="46" t="s">
        <v>172</v>
      </c>
      <c r="AA72" s="46" t="s">
        <v>173</v>
      </c>
      <c r="AB72" s="46"/>
      <c r="AC72" s="28"/>
      <c r="AD72" s="28"/>
    </row>
    <row r="73" s="28" customFormat="1" ht="168" customHeight="1" spans="1:28">
      <c r="A73" s="46">
        <v>59</v>
      </c>
      <c r="B73" s="46" t="s">
        <v>441</v>
      </c>
      <c r="C73" s="46" t="s">
        <v>421</v>
      </c>
      <c r="D73" s="46" t="s">
        <v>34</v>
      </c>
      <c r="E73" s="46" t="s">
        <v>38</v>
      </c>
      <c r="F73" s="46" t="s">
        <v>39</v>
      </c>
      <c r="G73" s="46" t="s">
        <v>328</v>
      </c>
      <c r="H73" s="47" t="s">
        <v>868</v>
      </c>
      <c r="I73" s="87" t="s">
        <v>423</v>
      </c>
      <c r="J73" s="46">
        <v>21</v>
      </c>
      <c r="K73" s="56">
        <v>1700</v>
      </c>
      <c r="L73" s="56">
        <f t="shared" si="16"/>
        <v>1600</v>
      </c>
      <c r="M73" s="56">
        <f t="shared" si="17"/>
        <v>1600</v>
      </c>
      <c r="N73" s="56">
        <v>1600</v>
      </c>
      <c r="O73" s="59"/>
      <c r="P73" s="59"/>
      <c r="Q73" s="59"/>
      <c r="R73" s="46"/>
      <c r="S73" s="46"/>
      <c r="T73" s="46"/>
      <c r="U73" s="46"/>
      <c r="V73" s="46"/>
      <c r="W73" s="46"/>
      <c r="X73" s="87" t="s">
        <v>112</v>
      </c>
      <c r="Y73" s="46" t="s">
        <v>113</v>
      </c>
      <c r="Z73" s="87" t="s">
        <v>172</v>
      </c>
      <c r="AA73" s="46" t="s">
        <v>173</v>
      </c>
      <c r="AB73" s="46"/>
    </row>
    <row r="74" s="28" customFormat="1" ht="168" customHeight="1" spans="1:28">
      <c r="A74" s="46">
        <v>60</v>
      </c>
      <c r="B74" s="46" t="s">
        <v>444</v>
      </c>
      <c r="C74" s="46" t="s">
        <v>427</v>
      </c>
      <c r="D74" s="46" t="s">
        <v>34</v>
      </c>
      <c r="E74" s="46" t="s">
        <v>38</v>
      </c>
      <c r="F74" s="46" t="s">
        <v>39</v>
      </c>
      <c r="G74" s="46" t="s">
        <v>177</v>
      </c>
      <c r="H74" s="47" t="s">
        <v>869</v>
      </c>
      <c r="I74" s="46" t="s">
        <v>423</v>
      </c>
      <c r="J74" s="46">
        <v>4</v>
      </c>
      <c r="K74" s="56">
        <v>300</v>
      </c>
      <c r="L74" s="56">
        <f t="shared" si="16"/>
        <v>300</v>
      </c>
      <c r="M74" s="56">
        <f t="shared" si="17"/>
        <v>300</v>
      </c>
      <c r="N74" s="56">
        <v>300</v>
      </c>
      <c r="O74" s="59"/>
      <c r="P74" s="59"/>
      <c r="Q74" s="59"/>
      <c r="R74" s="46"/>
      <c r="S74" s="46"/>
      <c r="T74" s="46"/>
      <c r="U74" s="46"/>
      <c r="V74" s="46"/>
      <c r="W74" s="46"/>
      <c r="X74" s="46" t="s">
        <v>177</v>
      </c>
      <c r="Y74" s="46" t="s">
        <v>706</v>
      </c>
      <c r="Z74" s="87" t="s">
        <v>172</v>
      </c>
      <c r="AA74" s="46" t="s">
        <v>173</v>
      </c>
      <c r="AB74" s="46"/>
    </row>
    <row r="75" s="28" customFormat="1" ht="168" customHeight="1" spans="1:28">
      <c r="A75" s="46">
        <v>61</v>
      </c>
      <c r="B75" s="46" t="s">
        <v>448</v>
      </c>
      <c r="C75" s="46" t="s">
        <v>430</v>
      </c>
      <c r="D75" s="46" t="s">
        <v>34</v>
      </c>
      <c r="E75" s="46" t="s">
        <v>38</v>
      </c>
      <c r="F75" s="46" t="s">
        <v>39</v>
      </c>
      <c r="G75" s="46" t="s">
        <v>757</v>
      </c>
      <c r="H75" s="47" t="s">
        <v>870</v>
      </c>
      <c r="I75" s="46" t="s">
        <v>423</v>
      </c>
      <c r="J75" s="46">
        <v>5.5</v>
      </c>
      <c r="K75" s="56">
        <v>395</v>
      </c>
      <c r="L75" s="56">
        <f t="shared" si="16"/>
        <v>375</v>
      </c>
      <c r="M75" s="56">
        <f t="shared" si="17"/>
        <v>375</v>
      </c>
      <c r="N75" s="56">
        <v>375</v>
      </c>
      <c r="O75" s="59"/>
      <c r="P75" s="59"/>
      <c r="Q75" s="59"/>
      <c r="R75" s="46"/>
      <c r="S75" s="46"/>
      <c r="T75" s="46"/>
      <c r="U75" s="46"/>
      <c r="V75" s="46"/>
      <c r="W75" s="46"/>
      <c r="X75" s="46" t="s">
        <v>181</v>
      </c>
      <c r="Y75" s="46" t="s">
        <v>709</v>
      </c>
      <c r="Z75" s="87" t="s">
        <v>172</v>
      </c>
      <c r="AA75" s="46" t="s">
        <v>173</v>
      </c>
      <c r="AB75" s="46"/>
    </row>
    <row r="76" s="28" customFormat="1" ht="168" customHeight="1" spans="1:28">
      <c r="A76" s="46">
        <v>62</v>
      </c>
      <c r="B76" s="46" t="s">
        <v>451</v>
      </c>
      <c r="C76" s="46" t="s">
        <v>433</v>
      </c>
      <c r="D76" s="46" t="s">
        <v>34</v>
      </c>
      <c r="E76" s="46" t="s">
        <v>38</v>
      </c>
      <c r="F76" s="46" t="s">
        <v>39</v>
      </c>
      <c r="G76" s="46" t="s">
        <v>185</v>
      </c>
      <c r="H76" s="47" t="s">
        <v>871</v>
      </c>
      <c r="I76" s="46" t="s">
        <v>423</v>
      </c>
      <c r="J76" s="46">
        <v>16</v>
      </c>
      <c r="K76" s="56">
        <v>1200</v>
      </c>
      <c r="L76" s="56">
        <f t="shared" si="16"/>
        <v>1150</v>
      </c>
      <c r="M76" s="56">
        <f t="shared" si="17"/>
        <v>1150</v>
      </c>
      <c r="N76" s="56">
        <v>1150</v>
      </c>
      <c r="O76" s="59"/>
      <c r="P76" s="59"/>
      <c r="Q76" s="59"/>
      <c r="R76" s="46"/>
      <c r="S76" s="46"/>
      <c r="T76" s="46"/>
      <c r="U76" s="46"/>
      <c r="V76" s="46"/>
      <c r="W76" s="46"/>
      <c r="X76" s="46" t="s">
        <v>185</v>
      </c>
      <c r="Y76" s="46" t="s">
        <v>712</v>
      </c>
      <c r="Z76" s="87" t="s">
        <v>172</v>
      </c>
      <c r="AA76" s="46" t="s">
        <v>173</v>
      </c>
      <c r="AB76" s="46"/>
    </row>
    <row r="77" s="28" customFormat="1" ht="168" customHeight="1" spans="1:28">
      <c r="A77" s="46">
        <v>63</v>
      </c>
      <c r="B77" s="46" t="s">
        <v>454</v>
      </c>
      <c r="C77" s="46" t="s">
        <v>436</v>
      </c>
      <c r="D77" s="46" t="s">
        <v>34</v>
      </c>
      <c r="E77" s="46" t="s">
        <v>38</v>
      </c>
      <c r="F77" s="46" t="s">
        <v>39</v>
      </c>
      <c r="G77" s="46" t="s">
        <v>189</v>
      </c>
      <c r="H77" s="47" t="s">
        <v>872</v>
      </c>
      <c r="I77" s="46" t="s">
        <v>423</v>
      </c>
      <c r="J77" s="46">
        <v>12</v>
      </c>
      <c r="K77" s="56">
        <v>900</v>
      </c>
      <c r="L77" s="56">
        <f t="shared" si="16"/>
        <v>850</v>
      </c>
      <c r="M77" s="56">
        <f t="shared" si="17"/>
        <v>850</v>
      </c>
      <c r="N77" s="56">
        <v>850</v>
      </c>
      <c r="O77" s="59"/>
      <c r="P77" s="59"/>
      <c r="Q77" s="59"/>
      <c r="R77" s="46"/>
      <c r="S77" s="46"/>
      <c r="T77" s="46"/>
      <c r="U77" s="46"/>
      <c r="V77" s="46"/>
      <c r="W77" s="46"/>
      <c r="X77" s="46" t="s">
        <v>189</v>
      </c>
      <c r="Y77" s="46" t="s">
        <v>714</v>
      </c>
      <c r="Z77" s="87" t="s">
        <v>172</v>
      </c>
      <c r="AA77" s="46" t="s">
        <v>173</v>
      </c>
      <c r="AB77" s="46"/>
    </row>
    <row r="78" s="28" customFormat="1" ht="168" customHeight="1" spans="1:28">
      <c r="A78" s="46">
        <v>64</v>
      </c>
      <c r="B78" s="46" t="s">
        <v>465</v>
      </c>
      <c r="C78" s="46" t="s">
        <v>449</v>
      </c>
      <c r="D78" s="46" t="s">
        <v>34</v>
      </c>
      <c r="E78" s="46" t="s">
        <v>38</v>
      </c>
      <c r="F78" s="46" t="s">
        <v>39</v>
      </c>
      <c r="G78" s="46" t="s">
        <v>205</v>
      </c>
      <c r="H78" s="47" t="s">
        <v>873</v>
      </c>
      <c r="I78" s="46" t="s">
        <v>423</v>
      </c>
      <c r="J78" s="46">
        <v>5.2</v>
      </c>
      <c r="K78" s="56">
        <v>390</v>
      </c>
      <c r="L78" s="56">
        <f t="shared" ref="L78:L87" si="18">SUM(M78,U78:W78)</f>
        <v>370</v>
      </c>
      <c r="M78" s="56">
        <f t="shared" ref="M78:M87" si="19">SUM(N78:T78)</f>
        <v>370</v>
      </c>
      <c r="N78" s="56">
        <v>370</v>
      </c>
      <c r="O78" s="59"/>
      <c r="P78" s="59"/>
      <c r="Q78" s="59"/>
      <c r="R78" s="46"/>
      <c r="S78" s="46"/>
      <c r="T78" s="46"/>
      <c r="U78" s="46"/>
      <c r="V78" s="46"/>
      <c r="W78" s="46"/>
      <c r="X78" s="46" t="s">
        <v>205</v>
      </c>
      <c r="Y78" s="46" t="s">
        <v>720</v>
      </c>
      <c r="Z78" s="87" t="s">
        <v>172</v>
      </c>
      <c r="AA78" s="46" t="s">
        <v>173</v>
      </c>
      <c r="AB78" s="46"/>
    </row>
    <row r="79" s="28" customFormat="1" ht="168" customHeight="1" spans="1:28">
      <c r="A79" s="46">
        <v>65</v>
      </c>
      <c r="B79" s="46" t="s">
        <v>468</v>
      </c>
      <c r="C79" s="46" t="s">
        <v>452</v>
      </c>
      <c r="D79" s="46" t="s">
        <v>34</v>
      </c>
      <c r="E79" s="46" t="s">
        <v>38</v>
      </c>
      <c r="F79" s="46" t="s">
        <v>39</v>
      </c>
      <c r="G79" s="46" t="s">
        <v>213</v>
      </c>
      <c r="H79" s="47" t="s">
        <v>874</v>
      </c>
      <c r="I79" s="46" t="s">
        <v>423</v>
      </c>
      <c r="J79" s="46">
        <v>15</v>
      </c>
      <c r="K79" s="56">
        <v>1125</v>
      </c>
      <c r="L79" s="56">
        <f t="shared" si="18"/>
        <v>1048.6</v>
      </c>
      <c r="M79" s="56">
        <f t="shared" si="19"/>
        <v>1048.6</v>
      </c>
      <c r="N79" s="56">
        <v>1048.6</v>
      </c>
      <c r="O79" s="59"/>
      <c r="P79" s="59"/>
      <c r="Q79" s="59"/>
      <c r="R79" s="46"/>
      <c r="S79" s="46"/>
      <c r="T79" s="46"/>
      <c r="U79" s="46"/>
      <c r="V79" s="46"/>
      <c r="W79" s="46"/>
      <c r="X79" s="46" t="s">
        <v>213</v>
      </c>
      <c r="Y79" s="46" t="s">
        <v>723</v>
      </c>
      <c r="Z79" s="87" t="s">
        <v>172</v>
      </c>
      <c r="AA79" s="46" t="s">
        <v>173</v>
      </c>
      <c r="AB79" s="46"/>
    </row>
    <row r="80" s="28" customFormat="1" ht="168" customHeight="1" spans="1:28">
      <c r="A80" s="46">
        <v>66</v>
      </c>
      <c r="B80" s="46" t="s">
        <v>470</v>
      </c>
      <c r="C80" s="46" t="s">
        <v>455</v>
      </c>
      <c r="D80" s="46" t="s">
        <v>34</v>
      </c>
      <c r="E80" s="46" t="s">
        <v>38</v>
      </c>
      <c r="F80" s="46" t="s">
        <v>39</v>
      </c>
      <c r="G80" s="46" t="s">
        <v>217</v>
      </c>
      <c r="H80" s="47" t="s">
        <v>875</v>
      </c>
      <c r="I80" s="46" t="s">
        <v>423</v>
      </c>
      <c r="J80" s="46">
        <v>19.5</v>
      </c>
      <c r="K80" s="56">
        <v>1462.5</v>
      </c>
      <c r="L80" s="56">
        <f t="shared" si="18"/>
        <v>1400</v>
      </c>
      <c r="M80" s="56">
        <f t="shared" si="19"/>
        <v>1400</v>
      </c>
      <c r="N80" s="56">
        <v>1400</v>
      </c>
      <c r="O80" s="59"/>
      <c r="P80" s="59"/>
      <c r="Q80" s="59"/>
      <c r="R80" s="46"/>
      <c r="S80" s="46"/>
      <c r="T80" s="46"/>
      <c r="U80" s="46"/>
      <c r="V80" s="46"/>
      <c r="W80" s="46"/>
      <c r="X80" s="46" t="s">
        <v>217</v>
      </c>
      <c r="Y80" s="46" t="s">
        <v>725</v>
      </c>
      <c r="Z80" s="87" t="s">
        <v>172</v>
      </c>
      <c r="AA80" s="46" t="s">
        <v>173</v>
      </c>
      <c r="AB80" s="46"/>
    </row>
    <row r="81" s="28" customFormat="1" ht="168" customHeight="1" spans="1:28">
      <c r="A81" s="46">
        <v>67</v>
      </c>
      <c r="B81" s="46" t="s">
        <v>473</v>
      </c>
      <c r="C81" s="46" t="s">
        <v>457</v>
      </c>
      <c r="D81" s="46" t="s">
        <v>34</v>
      </c>
      <c r="E81" s="46" t="s">
        <v>38</v>
      </c>
      <c r="F81" s="46" t="s">
        <v>39</v>
      </c>
      <c r="G81" s="46" t="s">
        <v>221</v>
      </c>
      <c r="H81" s="47" t="s">
        <v>876</v>
      </c>
      <c r="I81" s="46" t="s">
        <v>423</v>
      </c>
      <c r="J81" s="46">
        <v>24.55</v>
      </c>
      <c r="K81" s="56">
        <v>1841.25</v>
      </c>
      <c r="L81" s="56">
        <f t="shared" si="18"/>
        <v>1785</v>
      </c>
      <c r="M81" s="56">
        <f t="shared" si="19"/>
        <v>1785</v>
      </c>
      <c r="N81" s="56">
        <v>1785</v>
      </c>
      <c r="O81" s="59"/>
      <c r="P81" s="59"/>
      <c r="Q81" s="59"/>
      <c r="R81" s="46"/>
      <c r="S81" s="46"/>
      <c r="T81" s="46"/>
      <c r="U81" s="46"/>
      <c r="V81" s="46"/>
      <c r="W81" s="46"/>
      <c r="X81" s="46" t="s">
        <v>221</v>
      </c>
      <c r="Y81" s="46" t="s">
        <v>728</v>
      </c>
      <c r="Z81" s="87" t="s">
        <v>172</v>
      </c>
      <c r="AA81" s="46" t="s">
        <v>173</v>
      </c>
      <c r="AB81" s="46"/>
    </row>
    <row r="82" s="28" customFormat="1" ht="168" customHeight="1" spans="1:28">
      <c r="A82" s="46">
        <v>68</v>
      </c>
      <c r="B82" s="46" t="s">
        <v>484</v>
      </c>
      <c r="C82" s="46" t="s">
        <v>464</v>
      </c>
      <c r="D82" s="46" t="s">
        <v>34</v>
      </c>
      <c r="E82" s="46" t="s">
        <v>38</v>
      </c>
      <c r="F82" s="46" t="s">
        <v>39</v>
      </c>
      <c r="G82" s="46" t="s">
        <v>225</v>
      </c>
      <c r="H82" s="47" t="s">
        <v>877</v>
      </c>
      <c r="I82" s="46" t="s">
        <v>423</v>
      </c>
      <c r="J82" s="46">
        <v>5.3</v>
      </c>
      <c r="K82" s="56">
        <v>397.5</v>
      </c>
      <c r="L82" s="56">
        <f t="shared" si="18"/>
        <v>385</v>
      </c>
      <c r="M82" s="56">
        <f t="shared" si="19"/>
        <v>385</v>
      </c>
      <c r="N82" s="56">
        <v>385</v>
      </c>
      <c r="O82" s="59"/>
      <c r="P82" s="59"/>
      <c r="Q82" s="59"/>
      <c r="R82" s="46"/>
      <c r="S82" s="46"/>
      <c r="T82" s="46"/>
      <c r="U82" s="46"/>
      <c r="V82" s="46"/>
      <c r="W82" s="46"/>
      <c r="X82" s="46" t="s">
        <v>225</v>
      </c>
      <c r="Y82" s="46" t="s">
        <v>729</v>
      </c>
      <c r="Z82" s="87" t="s">
        <v>172</v>
      </c>
      <c r="AA82" s="46" t="s">
        <v>173</v>
      </c>
      <c r="AB82" s="46"/>
    </row>
    <row r="83" s="28" customFormat="1" ht="168" customHeight="1" spans="1:28">
      <c r="A83" s="46">
        <v>69</v>
      </c>
      <c r="B83" s="46" t="s">
        <v>491</v>
      </c>
      <c r="C83" s="46" t="s">
        <v>466</v>
      </c>
      <c r="D83" s="46" t="s">
        <v>34</v>
      </c>
      <c r="E83" s="46" t="s">
        <v>38</v>
      </c>
      <c r="F83" s="46" t="s">
        <v>39</v>
      </c>
      <c r="G83" s="46" t="s">
        <v>229</v>
      </c>
      <c r="H83" s="47" t="s">
        <v>878</v>
      </c>
      <c r="I83" s="46" t="s">
        <v>423</v>
      </c>
      <c r="J83" s="46">
        <v>5</v>
      </c>
      <c r="K83" s="56">
        <v>375</v>
      </c>
      <c r="L83" s="56">
        <f t="shared" si="18"/>
        <v>360</v>
      </c>
      <c r="M83" s="56">
        <f t="shared" si="19"/>
        <v>360</v>
      </c>
      <c r="N83" s="56">
        <v>360</v>
      </c>
      <c r="O83" s="59"/>
      <c r="P83" s="59"/>
      <c r="Q83" s="59"/>
      <c r="R83" s="46"/>
      <c r="S83" s="46"/>
      <c r="T83" s="46"/>
      <c r="U83" s="46"/>
      <c r="V83" s="46"/>
      <c r="W83" s="46"/>
      <c r="X83" s="46" t="s">
        <v>229</v>
      </c>
      <c r="Y83" s="46" t="s">
        <v>732</v>
      </c>
      <c r="Z83" s="87" t="s">
        <v>172</v>
      </c>
      <c r="AA83" s="46" t="s">
        <v>173</v>
      </c>
      <c r="AB83" s="46"/>
    </row>
    <row r="84" s="28" customFormat="1" ht="168" customHeight="1" spans="1:28">
      <c r="A84" s="46">
        <v>70</v>
      </c>
      <c r="B84" s="46" t="s">
        <v>495</v>
      </c>
      <c r="C84" s="46" t="s">
        <v>469</v>
      </c>
      <c r="D84" s="46" t="s">
        <v>34</v>
      </c>
      <c r="E84" s="46" t="s">
        <v>38</v>
      </c>
      <c r="F84" s="46" t="s">
        <v>39</v>
      </c>
      <c r="G84" s="46" t="s">
        <v>233</v>
      </c>
      <c r="H84" s="47" t="s">
        <v>879</v>
      </c>
      <c r="I84" s="46" t="s">
        <v>423</v>
      </c>
      <c r="J84" s="46">
        <v>15</v>
      </c>
      <c r="K84" s="56">
        <v>1125</v>
      </c>
      <c r="L84" s="56">
        <f t="shared" si="18"/>
        <v>1070</v>
      </c>
      <c r="M84" s="56">
        <f t="shared" si="19"/>
        <v>1070</v>
      </c>
      <c r="N84" s="56">
        <v>1070</v>
      </c>
      <c r="O84" s="59"/>
      <c r="P84" s="59"/>
      <c r="Q84" s="59"/>
      <c r="R84" s="46"/>
      <c r="S84" s="46"/>
      <c r="T84" s="46"/>
      <c r="U84" s="46"/>
      <c r="V84" s="46"/>
      <c r="W84" s="46"/>
      <c r="X84" s="46" t="s">
        <v>233</v>
      </c>
      <c r="Y84" s="46" t="s">
        <v>733</v>
      </c>
      <c r="Z84" s="87" t="s">
        <v>172</v>
      </c>
      <c r="AA84" s="46" t="s">
        <v>173</v>
      </c>
      <c r="AB84" s="46"/>
    </row>
    <row r="85" s="28" customFormat="1" ht="168" customHeight="1" spans="1:28">
      <c r="A85" s="46">
        <v>71</v>
      </c>
      <c r="B85" s="46" t="s">
        <v>501</v>
      </c>
      <c r="C85" s="46" t="s">
        <v>474</v>
      </c>
      <c r="D85" s="46" t="s">
        <v>34</v>
      </c>
      <c r="E85" s="46" t="s">
        <v>38</v>
      </c>
      <c r="F85" s="46" t="s">
        <v>39</v>
      </c>
      <c r="G85" s="46" t="s">
        <v>880</v>
      </c>
      <c r="H85" s="47" t="s">
        <v>881</v>
      </c>
      <c r="I85" s="46" t="s">
        <v>423</v>
      </c>
      <c r="J85" s="46">
        <v>4.5</v>
      </c>
      <c r="K85" s="56">
        <v>337.5</v>
      </c>
      <c r="L85" s="56">
        <f t="shared" si="18"/>
        <v>320</v>
      </c>
      <c r="M85" s="56">
        <f t="shared" si="19"/>
        <v>320</v>
      </c>
      <c r="N85" s="56">
        <v>320</v>
      </c>
      <c r="O85" s="59"/>
      <c r="P85" s="59"/>
      <c r="Q85" s="59"/>
      <c r="R85" s="46"/>
      <c r="S85" s="46"/>
      <c r="T85" s="46"/>
      <c r="U85" s="46"/>
      <c r="V85" s="46"/>
      <c r="W85" s="46"/>
      <c r="X85" s="46" t="s">
        <v>209</v>
      </c>
      <c r="Y85" s="46" t="s">
        <v>831</v>
      </c>
      <c r="Z85" s="87" t="s">
        <v>172</v>
      </c>
      <c r="AA85" s="46" t="s">
        <v>173</v>
      </c>
      <c r="AB85" s="46"/>
    </row>
    <row r="86" s="28" customFormat="1" ht="168" customHeight="1" spans="1:28">
      <c r="A86" s="46">
        <v>72</v>
      </c>
      <c r="B86" s="46" t="s">
        <v>644</v>
      </c>
      <c r="C86" s="46" t="s">
        <v>882</v>
      </c>
      <c r="D86" s="46" t="s">
        <v>34</v>
      </c>
      <c r="E86" s="46" t="s">
        <v>562</v>
      </c>
      <c r="F86" s="46" t="s">
        <v>39</v>
      </c>
      <c r="G86" s="46" t="s">
        <v>291</v>
      </c>
      <c r="H86" s="47" t="s">
        <v>883</v>
      </c>
      <c r="I86" s="46" t="s">
        <v>423</v>
      </c>
      <c r="J86" s="46">
        <v>3</v>
      </c>
      <c r="K86" s="56">
        <v>225</v>
      </c>
      <c r="L86" s="56">
        <f t="shared" si="18"/>
        <v>225</v>
      </c>
      <c r="M86" s="56">
        <f t="shared" si="19"/>
        <v>225</v>
      </c>
      <c r="N86" s="56">
        <v>225</v>
      </c>
      <c r="O86" s="59"/>
      <c r="P86" s="59"/>
      <c r="Q86" s="59"/>
      <c r="R86" s="46"/>
      <c r="S86" s="46"/>
      <c r="T86" s="46"/>
      <c r="U86" s="46"/>
      <c r="V86" s="46"/>
      <c r="W86" s="46"/>
      <c r="X86" s="46" t="s">
        <v>291</v>
      </c>
      <c r="Y86" s="46" t="s">
        <v>744</v>
      </c>
      <c r="Z86" s="87" t="s">
        <v>172</v>
      </c>
      <c r="AA86" s="46" t="s">
        <v>173</v>
      </c>
      <c r="AB86" s="46"/>
    </row>
    <row r="87" s="26" customFormat="1" ht="62" customHeight="1" spans="1:28">
      <c r="A87" s="152" t="s">
        <v>475</v>
      </c>
      <c r="B87" s="152" t="s">
        <v>476</v>
      </c>
      <c r="C87" s="152"/>
      <c r="D87" s="151"/>
      <c r="E87" s="152"/>
      <c r="F87" s="152"/>
      <c r="G87" s="152"/>
      <c r="H87" s="152">
        <v>3</v>
      </c>
      <c r="I87" s="168"/>
      <c r="J87" s="167">
        <f>L87/L7</f>
        <v>0.00939007498686536</v>
      </c>
      <c r="K87" s="166">
        <f>SUM(K88:K90)</f>
        <v>589.8</v>
      </c>
      <c r="L87" s="166">
        <f>SUM(L88:L90)</f>
        <v>589.8</v>
      </c>
      <c r="M87" s="166">
        <f>SUM(M88:M90)</f>
        <v>589.8</v>
      </c>
      <c r="N87" s="166">
        <f>SUM(N88:N90)</f>
        <v>589.8</v>
      </c>
      <c r="O87" s="169">
        <f t="shared" ref="L87:W87" si="20">SUM(O88:O88)</f>
        <v>0</v>
      </c>
      <c r="P87" s="58">
        <f t="shared" si="20"/>
        <v>0</v>
      </c>
      <c r="Q87" s="58">
        <f t="shared" si="20"/>
        <v>0</v>
      </c>
      <c r="R87" s="169">
        <f t="shared" si="20"/>
        <v>0</v>
      </c>
      <c r="S87" s="58">
        <f t="shared" si="20"/>
        <v>0</v>
      </c>
      <c r="T87" s="58">
        <f t="shared" si="20"/>
        <v>0</v>
      </c>
      <c r="U87" s="58">
        <f t="shared" si="20"/>
        <v>0</v>
      </c>
      <c r="V87" s="58">
        <f t="shared" si="20"/>
        <v>0</v>
      </c>
      <c r="W87" s="58">
        <f t="shared" si="20"/>
        <v>0</v>
      </c>
      <c r="X87" s="152"/>
      <c r="Y87" s="152"/>
      <c r="Z87" s="169"/>
      <c r="AA87" s="169"/>
      <c r="AB87" s="169"/>
    </row>
    <row r="88" s="28" customFormat="1" ht="133" customHeight="1" spans="1:28">
      <c r="A88" s="46">
        <v>73</v>
      </c>
      <c r="B88" s="46" t="s">
        <v>518</v>
      </c>
      <c r="C88" s="46" t="s">
        <v>492</v>
      </c>
      <c r="D88" s="46" t="s">
        <v>479</v>
      </c>
      <c r="E88" s="46" t="s">
        <v>493</v>
      </c>
      <c r="F88" s="46" t="s">
        <v>39</v>
      </c>
      <c r="G88" s="46" t="s">
        <v>169</v>
      </c>
      <c r="H88" s="47" t="s">
        <v>773</v>
      </c>
      <c r="I88" s="46" t="s">
        <v>488</v>
      </c>
      <c r="J88" s="190">
        <v>2250</v>
      </c>
      <c r="K88" s="56">
        <v>450</v>
      </c>
      <c r="L88" s="56">
        <f t="shared" ref="L88:L90" si="21">SUM(M88,U88:W88)</f>
        <v>450</v>
      </c>
      <c r="M88" s="56">
        <f t="shared" ref="M88:M90" si="22">SUM(N88:T88)</f>
        <v>450</v>
      </c>
      <c r="N88" s="56">
        <v>450</v>
      </c>
      <c r="O88" s="59"/>
      <c r="P88" s="59"/>
      <c r="Q88" s="59"/>
      <c r="R88" s="46"/>
      <c r="S88" s="46"/>
      <c r="T88" s="46"/>
      <c r="U88" s="46"/>
      <c r="V88" s="46"/>
      <c r="W88" s="46"/>
      <c r="X88" s="46" t="s">
        <v>489</v>
      </c>
      <c r="Y88" s="46" t="s">
        <v>490</v>
      </c>
      <c r="Z88" s="46" t="s">
        <v>489</v>
      </c>
      <c r="AA88" s="46" t="s">
        <v>490</v>
      </c>
      <c r="AB88" s="46"/>
    </row>
    <row r="89" s="28" customFormat="1" ht="133" customHeight="1" spans="1:28">
      <c r="A89" s="46">
        <v>74</v>
      </c>
      <c r="B89" s="46" t="s">
        <v>529</v>
      </c>
      <c r="C89" s="46" t="s">
        <v>502</v>
      </c>
      <c r="D89" s="46" t="s">
        <v>479</v>
      </c>
      <c r="E89" s="46" t="s">
        <v>503</v>
      </c>
      <c r="F89" s="46" t="s">
        <v>39</v>
      </c>
      <c r="G89" s="46" t="s">
        <v>169</v>
      </c>
      <c r="H89" s="47" t="s">
        <v>884</v>
      </c>
      <c r="I89" s="46" t="s">
        <v>488</v>
      </c>
      <c r="J89" s="190">
        <v>561</v>
      </c>
      <c r="K89" s="56">
        <v>112.2</v>
      </c>
      <c r="L89" s="56">
        <f t="shared" si="21"/>
        <v>112.2</v>
      </c>
      <c r="M89" s="56">
        <f t="shared" si="22"/>
        <v>112.2</v>
      </c>
      <c r="N89" s="56">
        <v>112.2</v>
      </c>
      <c r="O89" s="59"/>
      <c r="P89" s="59"/>
      <c r="Q89" s="59"/>
      <c r="R89" s="46"/>
      <c r="S89" s="46"/>
      <c r="T89" s="46"/>
      <c r="U89" s="46"/>
      <c r="V89" s="46"/>
      <c r="W89" s="46"/>
      <c r="X89" s="46" t="s">
        <v>489</v>
      </c>
      <c r="Y89" s="46" t="s">
        <v>490</v>
      </c>
      <c r="Z89" s="46" t="s">
        <v>489</v>
      </c>
      <c r="AA89" s="46" t="s">
        <v>490</v>
      </c>
      <c r="AB89" s="46"/>
    </row>
    <row r="90" s="28" customFormat="1" ht="133" customHeight="1" spans="1:28">
      <c r="A90" s="46">
        <v>75</v>
      </c>
      <c r="B90" s="46" t="s">
        <v>533</v>
      </c>
      <c r="C90" s="46" t="s">
        <v>506</v>
      </c>
      <c r="D90" s="46" t="s">
        <v>479</v>
      </c>
      <c r="E90" s="46" t="s">
        <v>503</v>
      </c>
      <c r="F90" s="46" t="s">
        <v>39</v>
      </c>
      <c r="G90" s="46" t="s">
        <v>169</v>
      </c>
      <c r="H90" s="47" t="s">
        <v>885</v>
      </c>
      <c r="I90" s="46" t="s">
        <v>488</v>
      </c>
      <c r="J90" s="190">
        <v>276</v>
      </c>
      <c r="K90" s="56">
        <v>27.6</v>
      </c>
      <c r="L90" s="56">
        <f t="shared" si="21"/>
        <v>27.6</v>
      </c>
      <c r="M90" s="56">
        <f t="shared" si="22"/>
        <v>27.6</v>
      </c>
      <c r="N90" s="56">
        <v>27.6</v>
      </c>
      <c r="O90" s="59"/>
      <c r="P90" s="59"/>
      <c r="Q90" s="59"/>
      <c r="R90" s="46"/>
      <c r="S90" s="46"/>
      <c r="T90" s="46"/>
      <c r="U90" s="46"/>
      <c r="V90" s="46"/>
      <c r="W90" s="46"/>
      <c r="X90" s="46" t="s">
        <v>489</v>
      </c>
      <c r="Y90" s="46" t="s">
        <v>490</v>
      </c>
      <c r="Z90" s="46" t="s">
        <v>489</v>
      </c>
      <c r="AA90" s="46" t="s">
        <v>490</v>
      </c>
      <c r="AB90" s="46"/>
    </row>
    <row r="91" s="26" customFormat="1" ht="62" customHeight="1" spans="1:28">
      <c r="A91" s="152" t="s">
        <v>508</v>
      </c>
      <c r="B91" s="152" t="s">
        <v>509</v>
      </c>
      <c r="C91" s="152"/>
      <c r="D91" s="151"/>
      <c r="E91" s="152"/>
      <c r="F91" s="152"/>
      <c r="G91" s="152"/>
      <c r="H91" s="152">
        <f>H92+H98</f>
        <v>7</v>
      </c>
      <c r="I91" s="168"/>
      <c r="J91" s="167">
        <f>L91/L7</f>
        <v>0.0520927862953941</v>
      </c>
      <c r="K91" s="166">
        <f>SUM(K92,K98)</f>
        <v>3355.61</v>
      </c>
      <c r="L91" s="166">
        <f>SUM(L92,L98)</f>
        <v>3272</v>
      </c>
      <c r="M91" s="166">
        <f>SUM(M92,M98)</f>
        <v>3272</v>
      </c>
      <c r="N91" s="166">
        <f>SUM(N92,N98)</f>
        <v>3272</v>
      </c>
      <c r="O91" s="169">
        <f>SUM(O92,O98)</f>
        <v>0</v>
      </c>
      <c r="P91" s="58">
        <f t="shared" ref="P91:W91" si="23">SUM(P92,P98)</f>
        <v>0</v>
      </c>
      <c r="Q91" s="58">
        <f t="shared" si="23"/>
        <v>0</v>
      </c>
      <c r="R91" s="169">
        <f t="shared" si="23"/>
        <v>0</v>
      </c>
      <c r="S91" s="58">
        <f t="shared" si="23"/>
        <v>0</v>
      </c>
      <c r="T91" s="58">
        <f t="shared" si="23"/>
        <v>0</v>
      </c>
      <c r="U91" s="58">
        <f t="shared" si="23"/>
        <v>0</v>
      </c>
      <c r="V91" s="58">
        <f t="shared" si="23"/>
        <v>0</v>
      </c>
      <c r="W91" s="58">
        <f t="shared" si="23"/>
        <v>0</v>
      </c>
      <c r="X91" s="152"/>
      <c r="Y91" s="152"/>
      <c r="Z91" s="169"/>
      <c r="AA91" s="169"/>
      <c r="AB91" s="169"/>
    </row>
    <row r="92" s="26" customFormat="1" ht="62" customHeight="1" spans="1:28">
      <c r="A92" s="150" t="s">
        <v>886</v>
      </c>
      <c r="B92" s="150"/>
      <c r="C92" s="150"/>
      <c r="D92" s="151"/>
      <c r="E92" s="152"/>
      <c r="F92" s="152"/>
      <c r="G92" s="152"/>
      <c r="H92" s="152">
        <v>5</v>
      </c>
      <c r="I92" s="168"/>
      <c r="J92" s="167"/>
      <c r="K92" s="166">
        <f>SUM(K93:K97)</f>
        <v>1372</v>
      </c>
      <c r="L92" s="166">
        <f>SUM(L93:L97)</f>
        <v>1372</v>
      </c>
      <c r="M92" s="166">
        <f t="shared" ref="M92:W92" si="24">SUM(M93:M97)</f>
        <v>1372</v>
      </c>
      <c r="N92" s="166">
        <f t="shared" si="24"/>
        <v>1372</v>
      </c>
      <c r="O92" s="169">
        <f t="shared" si="24"/>
        <v>0</v>
      </c>
      <c r="P92" s="58">
        <f t="shared" si="24"/>
        <v>0</v>
      </c>
      <c r="Q92" s="58">
        <f t="shared" si="24"/>
        <v>0</v>
      </c>
      <c r="R92" s="169">
        <f t="shared" si="24"/>
        <v>0</v>
      </c>
      <c r="S92" s="58">
        <f t="shared" si="24"/>
        <v>0</v>
      </c>
      <c r="T92" s="58">
        <f t="shared" si="24"/>
        <v>0</v>
      </c>
      <c r="U92" s="58">
        <f t="shared" si="24"/>
        <v>0</v>
      </c>
      <c r="V92" s="58">
        <f t="shared" si="24"/>
        <v>0</v>
      </c>
      <c r="W92" s="58">
        <f t="shared" si="24"/>
        <v>0</v>
      </c>
      <c r="X92" s="152"/>
      <c r="Y92" s="152"/>
      <c r="Z92" s="178"/>
      <c r="AA92" s="178"/>
      <c r="AB92" s="178"/>
    </row>
    <row r="93" s="28" customFormat="1" ht="175" customHeight="1" spans="1:28">
      <c r="A93" s="46">
        <v>76</v>
      </c>
      <c r="B93" s="46" t="s">
        <v>541</v>
      </c>
      <c r="C93" s="46" t="s">
        <v>887</v>
      </c>
      <c r="D93" s="46" t="s">
        <v>509</v>
      </c>
      <c r="E93" s="46" t="s">
        <v>526</v>
      </c>
      <c r="F93" s="46" t="s">
        <v>39</v>
      </c>
      <c r="G93" s="46" t="s">
        <v>888</v>
      </c>
      <c r="H93" s="149" t="s">
        <v>889</v>
      </c>
      <c r="I93" s="46" t="s">
        <v>321</v>
      </c>
      <c r="J93" s="190">
        <f>5700+14000</f>
        <v>19700</v>
      </c>
      <c r="K93" s="56">
        <v>342</v>
      </c>
      <c r="L93" s="56">
        <f>SUM(M93,U93:W93)</f>
        <v>342</v>
      </c>
      <c r="M93" s="56">
        <f>SUM(N93:T93)</f>
        <v>342</v>
      </c>
      <c r="N93" s="56">
        <v>342</v>
      </c>
      <c r="O93" s="59"/>
      <c r="P93" s="59"/>
      <c r="Q93" s="59"/>
      <c r="R93" s="46"/>
      <c r="S93" s="46"/>
      <c r="T93" s="46"/>
      <c r="U93" s="46"/>
      <c r="V93" s="46"/>
      <c r="W93" s="46"/>
      <c r="X93" s="46" t="s">
        <v>221</v>
      </c>
      <c r="Y93" s="46" t="s">
        <v>728</v>
      </c>
      <c r="Z93" s="46" t="s">
        <v>482</v>
      </c>
      <c r="AA93" s="46" t="s">
        <v>483</v>
      </c>
      <c r="AB93" s="46"/>
    </row>
    <row r="94" s="28" customFormat="1" ht="177" customHeight="1" spans="1:28">
      <c r="A94" s="46">
        <v>77</v>
      </c>
      <c r="B94" s="46" t="s">
        <v>548</v>
      </c>
      <c r="C94" s="46" t="s">
        <v>538</v>
      </c>
      <c r="D94" s="46" t="s">
        <v>509</v>
      </c>
      <c r="E94" s="46" t="s">
        <v>526</v>
      </c>
      <c r="F94" s="46" t="s">
        <v>39</v>
      </c>
      <c r="G94" s="46" t="s">
        <v>539</v>
      </c>
      <c r="H94" s="149" t="s">
        <v>540</v>
      </c>
      <c r="I94" s="46" t="s">
        <v>423</v>
      </c>
      <c r="J94" s="191">
        <v>5.3</v>
      </c>
      <c r="K94" s="56">
        <v>360</v>
      </c>
      <c r="L94" s="56">
        <f>SUM(M94,U94:W94)</f>
        <v>360</v>
      </c>
      <c r="M94" s="56">
        <f>SUM(N94:T94)</f>
        <v>360</v>
      </c>
      <c r="N94" s="56">
        <v>360</v>
      </c>
      <c r="O94" s="59"/>
      <c r="P94" s="59"/>
      <c r="Q94" s="59"/>
      <c r="R94" s="46"/>
      <c r="S94" s="46"/>
      <c r="T94" s="46"/>
      <c r="U94" s="46"/>
      <c r="V94" s="46"/>
      <c r="W94" s="46"/>
      <c r="X94" s="46" t="s">
        <v>213</v>
      </c>
      <c r="Y94" s="46" t="s">
        <v>723</v>
      </c>
      <c r="Z94" s="46" t="s">
        <v>482</v>
      </c>
      <c r="AA94" s="46" t="s">
        <v>483</v>
      </c>
      <c r="AB94" s="46"/>
    </row>
    <row r="95" s="28" customFormat="1" ht="118" customHeight="1" spans="1:28">
      <c r="A95" s="46">
        <v>78</v>
      </c>
      <c r="B95" s="46" t="s">
        <v>890</v>
      </c>
      <c r="C95" s="46" t="s">
        <v>542</v>
      </c>
      <c r="D95" s="46" t="s">
        <v>509</v>
      </c>
      <c r="E95" s="46" t="s">
        <v>526</v>
      </c>
      <c r="F95" s="46" t="s">
        <v>39</v>
      </c>
      <c r="G95" s="46" t="s">
        <v>177</v>
      </c>
      <c r="H95" s="149" t="s">
        <v>891</v>
      </c>
      <c r="I95" s="46" t="s">
        <v>148</v>
      </c>
      <c r="J95" s="191">
        <v>3</v>
      </c>
      <c r="K95" s="56">
        <v>80</v>
      </c>
      <c r="L95" s="56">
        <f>SUM(M95,U95:W95)</f>
        <v>80</v>
      </c>
      <c r="M95" s="56">
        <f>SUM(N95:T95)</f>
        <v>80</v>
      </c>
      <c r="N95" s="56">
        <v>80</v>
      </c>
      <c r="O95" s="59"/>
      <c r="P95" s="59"/>
      <c r="Q95" s="59"/>
      <c r="R95" s="46"/>
      <c r="S95" s="28"/>
      <c r="T95" s="46"/>
      <c r="U95" s="46"/>
      <c r="V95" s="46"/>
      <c r="W95" s="46"/>
      <c r="X95" s="46" t="s">
        <v>177</v>
      </c>
      <c r="Y95" s="46" t="s">
        <v>706</v>
      </c>
      <c r="Z95" s="46" t="s">
        <v>482</v>
      </c>
      <c r="AA95" s="46" t="s">
        <v>483</v>
      </c>
      <c r="AB95" s="46"/>
    </row>
    <row r="96" s="28" customFormat="1" ht="222" customHeight="1" spans="1:28">
      <c r="A96" s="46">
        <v>79</v>
      </c>
      <c r="B96" s="46" t="s">
        <v>892</v>
      </c>
      <c r="C96" s="46" t="s">
        <v>549</v>
      </c>
      <c r="D96" s="46" t="s">
        <v>509</v>
      </c>
      <c r="E96" s="46" t="s">
        <v>513</v>
      </c>
      <c r="F96" s="46" t="s">
        <v>39</v>
      </c>
      <c r="G96" s="46" t="s">
        <v>205</v>
      </c>
      <c r="H96" s="149" t="s">
        <v>893</v>
      </c>
      <c r="I96" s="46" t="s">
        <v>423</v>
      </c>
      <c r="J96" s="191">
        <v>6</v>
      </c>
      <c r="K96" s="56">
        <v>390</v>
      </c>
      <c r="L96" s="56">
        <f>SUM(M96,U96:W96)</f>
        <v>390</v>
      </c>
      <c r="M96" s="56">
        <f>SUM(N96:T96)</f>
        <v>390</v>
      </c>
      <c r="N96" s="56">
        <v>390</v>
      </c>
      <c r="O96" s="59"/>
      <c r="P96" s="59"/>
      <c r="Q96" s="59"/>
      <c r="R96" s="46"/>
      <c r="S96" s="46"/>
      <c r="T96" s="46"/>
      <c r="U96" s="46"/>
      <c r="V96" s="46"/>
      <c r="W96" s="46"/>
      <c r="X96" s="46" t="s">
        <v>205</v>
      </c>
      <c r="Y96" s="46" t="s">
        <v>720</v>
      </c>
      <c r="Z96" s="46" t="s">
        <v>322</v>
      </c>
      <c r="AA96" s="46" t="s">
        <v>323</v>
      </c>
      <c r="AB96" s="46"/>
    </row>
    <row r="97" s="27" customFormat="1" ht="205" customHeight="1" spans="1:30">
      <c r="A97" s="46">
        <v>80</v>
      </c>
      <c r="B97" s="46" t="s">
        <v>579</v>
      </c>
      <c r="C97" s="46" t="s">
        <v>553</v>
      </c>
      <c r="D97" s="46" t="s">
        <v>509</v>
      </c>
      <c r="E97" s="46" t="s">
        <v>554</v>
      </c>
      <c r="F97" s="46" t="s">
        <v>39</v>
      </c>
      <c r="G97" s="46" t="s">
        <v>555</v>
      </c>
      <c r="H97" s="47" t="s">
        <v>556</v>
      </c>
      <c r="I97" s="46" t="s">
        <v>148</v>
      </c>
      <c r="J97" s="191">
        <v>18</v>
      </c>
      <c r="K97" s="56">
        <v>200</v>
      </c>
      <c r="L97" s="56">
        <f>SUM(M97,U97:W97)</f>
        <v>200</v>
      </c>
      <c r="M97" s="56">
        <f>SUM(N97:T97)</f>
        <v>200</v>
      </c>
      <c r="N97" s="56">
        <v>200</v>
      </c>
      <c r="O97" s="59"/>
      <c r="P97" s="59">
        <v>0</v>
      </c>
      <c r="Q97" s="59"/>
      <c r="R97" s="46">
        <v>0</v>
      </c>
      <c r="S97" s="46">
        <v>0</v>
      </c>
      <c r="T97" s="46">
        <v>0</v>
      </c>
      <c r="U97" s="46">
        <v>0</v>
      </c>
      <c r="V97" s="46">
        <v>0</v>
      </c>
      <c r="W97" s="46">
        <v>0</v>
      </c>
      <c r="X97" s="46" t="s">
        <v>555</v>
      </c>
      <c r="Y97" s="46" t="s">
        <v>663</v>
      </c>
      <c r="Z97" s="46" t="s">
        <v>557</v>
      </c>
      <c r="AA97" s="111" t="s">
        <v>558</v>
      </c>
      <c r="AB97" s="46" t="s">
        <v>842</v>
      </c>
      <c r="AC97" s="28"/>
      <c r="AD97" s="28"/>
    </row>
    <row r="98" s="26" customFormat="1" ht="62" customHeight="1" spans="1:28">
      <c r="A98" s="183" t="s">
        <v>894</v>
      </c>
      <c r="B98" s="184"/>
      <c r="C98" s="185"/>
      <c r="D98" s="151"/>
      <c r="E98" s="152"/>
      <c r="F98" s="152"/>
      <c r="G98" s="152"/>
      <c r="H98" s="152">
        <v>2</v>
      </c>
      <c r="I98" s="168"/>
      <c r="J98" s="167"/>
      <c r="K98" s="166">
        <f>SUM(K99:K100)</f>
        <v>1983.61</v>
      </c>
      <c r="L98" s="166">
        <f t="shared" ref="L98:W98" si="25">SUM(L99:L100)</f>
        <v>1900</v>
      </c>
      <c r="M98" s="166">
        <f t="shared" si="25"/>
        <v>1900</v>
      </c>
      <c r="N98" s="166">
        <f t="shared" si="25"/>
        <v>1900</v>
      </c>
      <c r="O98" s="169">
        <f t="shared" si="25"/>
        <v>0</v>
      </c>
      <c r="P98" s="58">
        <f t="shared" si="25"/>
        <v>0</v>
      </c>
      <c r="Q98" s="58">
        <f t="shared" si="25"/>
        <v>0</v>
      </c>
      <c r="R98" s="169">
        <f t="shared" si="25"/>
        <v>0</v>
      </c>
      <c r="S98" s="58">
        <f t="shared" si="25"/>
        <v>0</v>
      </c>
      <c r="T98" s="58">
        <f t="shared" si="25"/>
        <v>0</v>
      </c>
      <c r="U98" s="58">
        <f t="shared" si="25"/>
        <v>0</v>
      </c>
      <c r="V98" s="58">
        <f t="shared" si="25"/>
        <v>0</v>
      </c>
      <c r="W98" s="58">
        <f t="shared" si="25"/>
        <v>0</v>
      </c>
      <c r="X98" s="152"/>
      <c r="Y98" s="152"/>
      <c r="Z98" s="178"/>
      <c r="AA98" s="178"/>
      <c r="AB98" s="178"/>
    </row>
    <row r="99" s="27" customFormat="1" ht="157" customHeight="1" spans="1:30">
      <c r="A99" s="46">
        <v>81</v>
      </c>
      <c r="B99" s="46" t="s">
        <v>582</v>
      </c>
      <c r="C99" s="46" t="s">
        <v>561</v>
      </c>
      <c r="D99" s="46" t="s">
        <v>509</v>
      </c>
      <c r="E99" s="46" t="s">
        <v>562</v>
      </c>
      <c r="F99" s="46" t="s">
        <v>563</v>
      </c>
      <c r="G99" s="46" t="s">
        <v>564</v>
      </c>
      <c r="H99" s="47" t="s">
        <v>895</v>
      </c>
      <c r="I99" s="46" t="s">
        <v>423</v>
      </c>
      <c r="J99" s="191">
        <v>21</v>
      </c>
      <c r="K99" s="56">
        <v>514</v>
      </c>
      <c r="L99" s="56">
        <f t="shared" ref="L99:L106" si="26">SUM(M99,U99:W99)</f>
        <v>500</v>
      </c>
      <c r="M99" s="56">
        <f t="shared" ref="M99:M106" si="27">SUM(N99:T99)</f>
        <v>500</v>
      </c>
      <c r="N99" s="56">
        <v>500</v>
      </c>
      <c r="O99" s="59"/>
      <c r="P99" s="59"/>
      <c r="Q99" s="59"/>
      <c r="R99" s="46"/>
      <c r="S99" s="46"/>
      <c r="T99" s="46"/>
      <c r="U99" s="46"/>
      <c r="V99" s="46"/>
      <c r="W99" s="46"/>
      <c r="X99" s="46" t="s">
        <v>781</v>
      </c>
      <c r="Y99" s="46" t="s">
        <v>782</v>
      </c>
      <c r="Z99" s="46" t="s">
        <v>424</v>
      </c>
      <c r="AA99" s="111" t="s">
        <v>425</v>
      </c>
      <c r="AB99" s="46"/>
      <c r="AC99" s="28"/>
      <c r="AD99" s="28"/>
    </row>
    <row r="100" s="27" customFormat="1" ht="157" customHeight="1" spans="1:30">
      <c r="A100" s="46">
        <v>82</v>
      </c>
      <c r="B100" s="46" t="s">
        <v>586</v>
      </c>
      <c r="C100" s="46" t="s">
        <v>567</v>
      </c>
      <c r="D100" s="46" t="s">
        <v>509</v>
      </c>
      <c r="E100" s="46" t="s">
        <v>562</v>
      </c>
      <c r="F100" s="46" t="s">
        <v>563</v>
      </c>
      <c r="G100" s="46" t="s">
        <v>177</v>
      </c>
      <c r="H100" s="47" t="s">
        <v>896</v>
      </c>
      <c r="I100" s="46" t="s">
        <v>423</v>
      </c>
      <c r="J100" s="191">
        <v>123</v>
      </c>
      <c r="K100" s="56">
        <v>1469.61</v>
      </c>
      <c r="L100" s="56">
        <f t="shared" si="26"/>
        <v>1400</v>
      </c>
      <c r="M100" s="56">
        <f t="shared" si="27"/>
        <v>1400</v>
      </c>
      <c r="N100" s="56">
        <v>1400</v>
      </c>
      <c r="O100" s="87"/>
      <c r="P100" s="59"/>
      <c r="Q100" s="59"/>
      <c r="R100" s="46"/>
      <c r="S100" s="46"/>
      <c r="T100" s="46"/>
      <c r="U100" s="46"/>
      <c r="V100" s="46"/>
      <c r="W100" s="46"/>
      <c r="X100" s="46" t="s">
        <v>781</v>
      </c>
      <c r="Y100" s="46" t="s">
        <v>782</v>
      </c>
      <c r="Z100" s="46" t="s">
        <v>424</v>
      </c>
      <c r="AA100" s="111" t="s">
        <v>425</v>
      </c>
      <c r="AB100" s="46"/>
      <c r="AC100" s="28"/>
      <c r="AD100" s="28"/>
    </row>
    <row r="101" s="26" customFormat="1" ht="62" customHeight="1" spans="1:28">
      <c r="A101" s="152" t="s">
        <v>624</v>
      </c>
      <c r="B101" s="186" t="s">
        <v>625</v>
      </c>
      <c r="C101" s="187"/>
      <c r="D101" s="151"/>
      <c r="E101" s="152"/>
      <c r="F101" s="152"/>
      <c r="G101" s="152"/>
      <c r="H101" s="152">
        <v>1</v>
      </c>
      <c r="I101" s="168"/>
      <c r="J101" s="167">
        <f>L101/L7</f>
        <v>0.0238811673114582</v>
      </c>
      <c r="K101" s="166">
        <f>SUM(K102)</f>
        <v>1500</v>
      </c>
      <c r="L101" s="166">
        <f t="shared" ref="L101:W101" si="28">SUM(L102)</f>
        <v>1500</v>
      </c>
      <c r="M101" s="166">
        <f t="shared" si="28"/>
        <v>1500</v>
      </c>
      <c r="N101" s="166">
        <f t="shared" si="28"/>
        <v>1500</v>
      </c>
      <c r="O101" s="169">
        <f t="shared" si="28"/>
        <v>0</v>
      </c>
      <c r="P101" s="58">
        <f t="shared" si="28"/>
        <v>0</v>
      </c>
      <c r="Q101" s="58">
        <f t="shared" si="28"/>
        <v>0</v>
      </c>
      <c r="R101" s="169">
        <f t="shared" si="28"/>
        <v>0</v>
      </c>
      <c r="S101" s="58">
        <f t="shared" si="28"/>
        <v>0</v>
      </c>
      <c r="T101" s="58">
        <f t="shared" si="28"/>
        <v>0</v>
      </c>
      <c r="U101" s="58">
        <f t="shared" si="28"/>
        <v>0</v>
      </c>
      <c r="V101" s="58">
        <f t="shared" si="28"/>
        <v>0</v>
      </c>
      <c r="W101" s="58">
        <f t="shared" si="28"/>
        <v>0</v>
      </c>
      <c r="X101" s="152"/>
      <c r="Y101" s="152"/>
      <c r="Z101" s="169"/>
      <c r="AA101" s="169"/>
      <c r="AB101" s="169"/>
    </row>
    <row r="102" s="72" customFormat="1" ht="196" customHeight="1" spans="1:28">
      <c r="A102" s="46">
        <v>83</v>
      </c>
      <c r="B102" s="46" t="s">
        <v>537</v>
      </c>
      <c r="C102" s="46" t="s">
        <v>627</v>
      </c>
      <c r="D102" s="46" t="s">
        <v>628</v>
      </c>
      <c r="E102" s="46" t="s">
        <v>629</v>
      </c>
      <c r="F102" s="46" t="s">
        <v>39</v>
      </c>
      <c r="G102" s="46" t="s">
        <v>169</v>
      </c>
      <c r="H102" s="149" t="s">
        <v>897</v>
      </c>
      <c r="I102" s="46" t="s">
        <v>488</v>
      </c>
      <c r="J102" s="46">
        <v>6000</v>
      </c>
      <c r="K102" s="59">
        <v>1500</v>
      </c>
      <c r="L102" s="59">
        <f t="shared" si="26"/>
        <v>1500</v>
      </c>
      <c r="M102" s="59">
        <f t="shared" si="27"/>
        <v>1500</v>
      </c>
      <c r="N102" s="59">
        <v>1500</v>
      </c>
      <c r="O102" s="59"/>
      <c r="P102" s="59"/>
      <c r="Q102" s="59"/>
      <c r="R102" s="46"/>
      <c r="S102" s="46"/>
      <c r="T102" s="46"/>
      <c r="U102" s="46"/>
      <c r="V102" s="46"/>
      <c r="W102" s="46"/>
      <c r="X102" s="46" t="s">
        <v>631</v>
      </c>
      <c r="Y102" s="46" t="s">
        <v>632</v>
      </c>
      <c r="Z102" s="46" t="s">
        <v>631</v>
      </c>
      <c r="AA102" s="46" t="s">
        <v>632</v>
      </c>
      <c r="AB102" s="46"/>
    </row>
    <row r="103" s="26" customFormat="1" ht="62" customHeight="1" spans="1:28">
      <c r="A103" s="152" t="s">
        <v>633</v>
      </c>
      <c r="B103" s="186" t="s">
        <v>898</v>
      </c>
      <c r="C103" s="187"/>
      <c r="D103" s="151"/>
      <c r="E103" s="152"/>
      <c r="F103" s="152"/>
      <c r="G103" s="152"/>
      <c r="H103" s="152">
        <v>10</v>
      </c>
      <c r="I103" s="168"/>
      <c r="J103" s="167">
        <f>L103/L7</f>
        <v>0.023403543965229</v>
      </c>
      <c r="K103" s="166">
        <f t="shared" ref="K103:R103" si="29">SUM(K104:K113)</f>
        <v>2100</v>
      </c>
      <c r="L103" s="166">
        <f t="shared" si="29"/>
        <v>1470</v>
      </c>
      <c r="M103" s="166">
        <f t="shared" si="29"/>
        <v>1470</v>
      </c>
      <c r="N103" s="166">
        <f t="shared" si="29"/>
        <v>1470</v>
      </c>
      <c r="O103" s="166">
        <f t="shared" si="29"/>
        <v>0</v>
      </c>
      <c r="P103" s="166">
        <f t="shared" si="29"/>
        <v>0</v>
      </c>
      <c r="Q103" s="166">
        <f t="shared" si="29"/>
        <v>0</v>
      </c>
      <c r="R103" s="166">
        <f t="shared" si="29"/>
        <v>0</v>
      </c>
      <c r="S103" s="58"/>
      <c r="T103" s="58"/>
      <c r="U103" s="58"/>
      <c r="V103" s="58"/>
      <c r="W103" s="58"/>
      <c r="X103" s="152"/>
      <c r="Y103" s="152"/>
      <c r="Z103" s="169"/>
      <c r="AA103" s="169"/>
      <c r="AB103" s="169"/>
    </row>
    <row r="104" s="72" customFormat="1" ht="196" customHeight="1" spans="1:28">
      <c r="A104" s="46">
        <v>84</v>
      </c>
      <c r="B104" s="46" t="s">
        <v>899</v>
      </c>
      <c r="C104" s="46" t="s">
        <v>900</v>
      </c>
      <c r="D104" s="46" t="s">
        <v>34</v>
      </c>
      <c r="E104" s="46" t="s">
        <v>901</v>
      </c>
      <c r="F104" s="46" t="s">
        <v>39</v>
      </c>
      <c r="G104" s="46" t="s">
        <v>902</v>
      </c>
      <c r="H104" s="149" t="s">
        <v>903</v>
      </c>
      <c r="I104" s="46" t="s">
        <v>344</v>
      </c>
      <c r="J104" s="46">
        <v>1</v>
      </c>
      <c r="K104" s="59">
        <v>500</v>
      </c>
      <c r="L104" s="59">
        <f t="shared" si="26"/>
        <v>350</v>
      </c>
      <c r="M104" s="59">
        <f t="shared" si="27"/>
        <v>350</v>
      </c>
      <c r="N104" s="59">
        <v>350</v>
      </c>
      <c r="O104" s="59"/>
      <c r="P104" s="59"/>
      <c r="Q104" s="59"/>
      <c r="R104" s="46"/>
      <c r="S104" s="46"/>
      <c r="T104" s="46"/>
      <c r="U104" s="46"/>
      <c r="V104" s="46"/>
      <c r="W104" s="46"/>
      <c r="X104" s="46" t="s">
        <v>205</v>
      </c>
      <c r="Y104" s="46" t="s">
        <v>720</v>
      </c>
      <c r="Z104" s="46" t="s">
        <v>904</v>
      </c>
      <c r="AA104" s="46" t="s">
        <v>905</v>
      </c>
      <c r="AB104" s="46"/>
    </row>
    <row r="105" s="72" customFormat="1" ht="196" customHeight="1" spans="1:28">
      <c r="A105" s="46">
        <v>85</v>
      </c>
      <c r="B105" s="46" t="s">
        <v>906</v>
      </c>
      <c r="C105" s="46" t="s">
        <v>907</v>
      </c>
      <c r="D105" s="46" t="s">
        <v>34</v>
      </c>
      <c r="E105" s="46" t="s">
        <v>908</v>
      </c>
      <c r="F105" s="46" t="s">
        <v>39</v>
      </c>
      <c r="G105" s="46" t="s">
        <v>550</v>
      </c>
      <c r="H105" s="149" t="s">
        <v>909</v>
      </c>
      <c r="I105" s="46" t="s">
        <v>148</v>
      </c>
      <c r="J105" s="46">
        <v>1</v>
      </c>
      <c r="K105" s="59">
        <v>100</v>
      </c>
      <c r="L105" s="59">
        <f t="shared" si="26"/>
        <v>70</v>
      </c>
      <c r="M105" s="59">
        <f t="shared" si="27"/>
        <v>70</v>
      </c>
      <c r="N105" s="59">
        <v>70</v>
      </c>
      <c r="O105" s="59"/>
      <c r="P105" s="59"/>
      <c r="Q105" s="59"/>
      <c r="R105" s="46"/>
      <c r="S105" s="46"/>
      <c r="T105" s="46"/>
      <c r="U105" s="46"/>
      <c r="V105" s="46"/>
      <c r="W105" s="46"/>
      <c r="X105" s="46" t="s">
        <v>205</v>
      </c>
      <c r="Y105" s="46" t="s">
        <v>720</v>
      </c>
      <c r="Z105" s="46" t="s">
        <v>904</v>
      </c>
      <c r="AA105" s="46" t="s">
        <v>905</v>
      </c>
      <c r="AB105" s="46"/>
    </row>
    <row r="106" s="72" customFormat="1" ht="196" customHeight="1" spans="1:28">
      <c r="A106" s="46">
        <v>86</v>
      </c>
      <c r="B106" s="46" t="s">
        <v>910</v>
      </c>
      <c r="C106" s="46" t="s">
        <v>911</v>
      </c>
      <c r="D106" s="46" t="s">
        <v>34</v>
      </c>
      <c r="E106" s="46" t="s">
        <v>38</v>
      </c>
      <c r="F106" s="46" t="s">
        <v>39</v>
      </c>
      <c r="G106" s="46" t="s">
        <v>912</v>
      </c>
      <c r="H106" s="149" t="s">
        <v>913</v>
      </c>
      <c r="I106" s="46" t="s">
        <v>42</v>
      </c>
      <c r="J106" s="46">
        <v>65</v>
      </c>
      <c r="K106" s="59">
        <v>100</v>
      </c>
      <c r="L106" s="59">
        <f t="shared" si="26"/>
        <v>70</v>
      </c>
      <c r="M106" s="59">
        <f t="shared" si="27"/>
        <v>70</v>
      </c>
      <c r="N106" s="59">
        <v>70</v>
      </c>
      <c r="O106" s="59"/>
      <c r="P106" s="59"/>
      <c r="Q106" s="59"/>
      <c r="R106" s="46"/>
      <c r="S106" s="46"/>
      <c r="T106" s="46"/>
      <c r="U106" s="46"/>
      <c r="V106" s="46"/>
      <c r="W106" s="46"/>
      <c r="X106" s="46" t="s">
        <v>205</v>
      </c>
      <c r="Y106" s="46" t="s">
        <v>720</v>
      </c>
      <c r="Z106" s="46" t="s">
        <v>904</v>
      </c>
      <c r="AA106" s="46" t="s">
        <v>905</v>
      </c>
      <c r="AB106" s="46"/>
    </row>
    <row r="107" s="72" customFormat="1" ht="196" customHeight="1" spans="1:28">
      <c r="A107" s="46">
        <v>87</v>
      </c>
      <c r="B107" s="46" t="s">
        <v>914</v>
      </c>
      <c r="C107" s="46" t="s">
        <v>915</v>
      </c>
      <c r="D107" s="46" t="s">
        <v>34</v>
      </c>
      <c r="E107" s="46" t="s">
        <v>82</v>
      </c>
      <c r="F107" s="46" t="s">
        <v>39</v>
      </c>
      <c r="G107" s="46" t="s">
        <v>916</v>
      </c>
      <c r="H107" s="149" t="s">
        <v>917</v>
      </c>
      <c r="I107" s="46" t="s">
        <v>315</v>
      </c>
      <c r="J107" s="46">
        <v>3</v>
      </c>
      <c r="K107" s="59">
        <v>600</v>
      </c>
      <c r="L107" s="59">
        <f t="shared" ref="L107:L113" si="30">SUM(M107,U107:W107)</f>
        <v>420</v>
      </c>
      <c r="M107" s="59">
        <f t="shared" ref="M107:M113" si="31">SUM(N107:T107)</f>
        <v>420</v>
      </c>
      <c r="N107" s="59">
        <v>420</v>
      </c>
      <c r="O107" s="59"/>
      <c r="P107" s="59"/>
      <c r="Q107" s="59"/>
      <c r="R107" s="46"/>
      <c r="S107" s="46"/>
      <c r="T107" s="46"/>
      <c r="U107" s="46"/>
      <c r="V107" s="46"/>
      <c r="W107" s="46"/>
      <c r="X107" s="46" t="s">
        <v>209</v>
      </c>
      <c r="Y107" s="46" t="s">
        <v>831</v>
      </c>
      <c r="Z107" s="46" t="s">
        <v>904</v>
      </c>
      <c r="AA107" s="46" t="s">
        <v>905</v>
      </c>
      <c r="AB107" s="46"/>
    </row>
    <row r="108" s="72" customFormat="1" ht="196" customHeight="1" spans="1:28">
      <c r="A108" s="46">
        <v>88</v>
      </c>
      <c r="B108" s="46" t="s">
        <v>918</v>
      </c>
      <c r="C108" s="48" t="s">
        <v>919</v>
      </c>
      <c r="D108" s="46" t="s">
        <v>34</v>
      </c>
      <c r="E108" s="46" t="s">
        <v>82</v>
      </c>
      <c r="F108" s="46" t="s">
        <v>39</v>
      </c>
      <c r="G108" s="46" t="s">
        <v>920</v>
      </c>
      <c r="H108" s="149" t="s">
        <v>921</v>
      </c>
      <c r="I108" s="46" t="s">
        <v>702</v>
      </c>
      <c r="J108" s="46">
        <v>2</v>
      </c>
      <c r="K108" s="59">
        <v>100</v>
      </c>
      <c r="L108" s="59">
        <f t="shared" si="30"/>
        <v>70</v>
      </c>
      <c r="M108" s="59">
        <f t="shared" si="31"/>
        <v>70</v>
      </c>
      <c r="N108" s="59">
        <v>70</v>
      </c>
      <c r="O108" s="59"/>
      <c r="P108" s="59"/>
      <c r="Q108" s="59"/>
      <c r="R108" s="46"/>
      <c r="S108" s="46"/>
      <c r="T108" s="46"/>
      <c r="U108" s="46"/>
      <c r="V108" s="46"/>
      <c r="W108" s="46"/>
      <c r="X108" s="46" t="s">
        <v>189</v>
      </c>
      <c r="Y108" s="46" t="s">
        <v>714</v>
      </c>
      <c r="Z108" s="46" t="s">
        <v>904</v>
      </c>
      <c r="AA108" s="46" t="s">
        <v>905</v>
      </c>
      <c r="AB108" s="46" t="s">
        <v>842</v>
      </c>
    </row>
    <row r="109" s="72" customFormat="1" ht="196" customHeight="1" spans="1:28">
      <c r="A109" s="46">
        <v>89</v>
      </c>
      <c r="B109" s="46" t="s">
        <v>922</v>
      </c>
      <c r="C109" s="48" t="s">
        <v>923</v>
      </c>
      <c r="D109" s="46" t="s">
        <v>34</v>
      </c>
      <c r="E109" s="46" t="s">
        <v>82</v>
      </c>
      <c r="F109" s="46" t="s">
        <v>39</v>
      </c>
      <c r="G109" s="46" t="s">
        <v>924</v>
      </c>
      <c r="H109" s="149" t="s">
        <v>921</v>
      </c>
      <c r="I109" s="46" t="s">
        <v>702</v>
      </c>
      <c r="J109" s="46">
        <v>2</v>
      </c>
      <c r="K109" s="59">
        <v>100</v>
      </c>
      <c r="L109" s="59">
        <f t="shared" si="30"/>
        <v>70</v>
      </c>
      <c r="M109" s="59">
        <f t="shared" si="31"/>
        <v>70</v>
      </c>
      <c r="N109" s="59">
        <v>70</v>
      </c>
      <c r="O109" s="59"/>
      <c r="P109" s="59"/>
      <c r="Q109" s="59"/>
      <c r="R109" s="46"/>
      <c r="S109" s="46"/>
      <c r="T109" s="46"/>
      <c r="U109" s="46"/>
      <c r="V109" s="46"/>
      <c r="W109" s="46"/>
      <c r="X109" s="46" t="s">
        <v>189</v>
      </c>
      <c r="Y109" s="46" t="s">
        <v>714</v>
      </c>
      <c r="Z109" s="46" t="s">
        <v>904</v>
      </c>
      <c r="AA109" s="46" t="s">
        <v>905</v>
      </c>
      <c r="AB109" s="46" t="s">
        <v>842</v>
      </c>
    </row>
    <row r="110" s="72" customFormat="1" ht="196" customHeight="1" spans="1:28">
      <c r="A110" s="46">
        <v>90</v>
      </c>
      <c r="B110" s="46" t="s">
        <v>925</v>
      </c>
      <c r="C110" s="48" t="s">
        <v>926</v>
      </c>
      <c r="D110" s="46" t="s">
        <v>34</v>
      </c>
      <c r="E110" s="46" t="s">
        <v>352</v>
      </c>
      <c r="F110" s="46" t="s">
        <v>39</v>
      </c>
      <c r="G110" s="46" t="s">
        <v>927</v>
      </c>
      <c r="H110" s="149" t="s">
        <v>928</v>
      </c>
      <c r="I110" s="46" t="s">
        <v>702</v>
      </c>
      <c r="J110" s="46">
        <v>6</v>
      </c>
      <c r="K110" s="59">
        <v>100</v>
      </c>
      <c r="L110" s="59">
        <f t="shared" si="30"/>
        <v>70</v>
      </c>
      <c r="M110" s="59">
        <f t="shared" si="31"/>
        <v>70</v>
      </c>
      <c r="N110" s="59">
        <v>70</v>
      </c>
      <c r="O110" s="59"/>
      <c r="P110" s="59"/>
      <c r="Q110" s="59"/>
      <c r="R110" s="46"/>
      <c r="S110" s="46"/>
      <c r="T110" s="46"/>
      <c r="U110" s="46"/>
      <c r="V110" s="46"/>
      <c r="W110" s="46"/>
      <c r="X110" s="46" t="s">
        <v>217</v>
      </c>
      <c r="Y110" s="46" t="s">
        <v>725</v>
      </c>
      <c r="Z110" s="46" t="s">
        <v>904</v>
      </c>
      <c r="AA110" s="46" t="s">
        <v>905</v>
      </c>
      <c r="AB110" s="46" t="s">
        <v>842</v>
      </c>
    </row>
    <row r="111" s="72" customFormat="1" ht="196" customHeight="1" spans="1:28">
      <c r="A111" s="46">
        <v>91</v>
      </c>
      <c r="B111" s="46" t="s">
        <v>929</v>
      </c>
      <c r="C111" s="48" t="s">
        <v>930</v>
      </c>
      <c r="D111" s="46" t="s">
        <v>34</v>
      </c>
      <c r="E111" s="46" t="s">
        <v>82</v>
      </c>
      <c r="F111" s="46" t="s">
        <v>39</v>
      </c>
      <c r="G111" s="46" t="s">
        <v>931</v>
      </c>
      <c r="H111" s="149" t="s">
        <v>921</v>
      </c>
      <c r="I111" s="46" t="s">
        <v>702</v>
      </c>
      <c r="J111" s="46">
        <v>2</v>
      </c>
      <c r="K111" s="59">
        <v>100</v>
      </c>
      <c r="L111" s="59">
        <f t="shared" si="30"/>
        <v>70</v>
      </c>
      <c r="M111" s="59">
        <f t="shared" si="31"/>
        <v>70</v>
      </c>
      <c r="N111" s="59">
        <v>70</v>
      </c>
      <c r="O111" s="59"/>
      <c r="P111" s="59"/>
      <c r="Q111" s="59"/>
      <c r="R111" s="46"/>
      <c r="S111" s="46"/>
      <c r="T111" s="46"/>
      <c r="U111" s="46"/>
      <c r="V111" s="46"/>
      <c r="W111" s="46"/>
      <c r="X111" s="46" t="s">
        <v>233</v>
      </c>
      <c r="Y111" s="46" t="s">
        <v>733</v>
      </c>
      <c r="Z111" s="46" t="s">
        <v>904</v>
      </c>
      <c r="AA111" s="46" t="s">
        <v>905</v>
      </c>
      <c r="AB111" s="46" t="s">
        <v>842</v>
      </c>
    </row>
    <row r="112" s="72" customFormat="1" ht="196" customHeight="1" spans="1:28">
      <c r="A112" s="46">
        <v>92</v>
      </c>
      <c r="B112" s="46" t="s">
        <v>932</v>
      </c>
      <c r="C112" s="46" t="s">
        <v>933</v>
      </c>
      <c r="D112" s="46" t="s">
        <v>34</v>
      </c>
      <c r="E112" s="46" t="s">
        <v>908</v>
      </c>
      <c r="F112" s="46" t="s">
        <v>39</v>
      </c>
      <c r="G112" s="46" t="s">
        <v>934</v>
      </c>
      <c r="H112" s="149" t="s">
        <v>935</v>
      </c>
      <c r="I112" s="46" t="s">
        <v>148</v>
      </c>
      <c r="J112" s="46">
        <v>5</v>
      </c>
      <c r="K112" s="59">
        <v>300</v>
      </c>
      <c r="L112" s="59">
        <f t="shared" si="30"/>
        <v>210</v>
      </c>
      <c r="M112" s="59">
        <f t="shared" si="31"/>
        <v>210</v>
      </c>
      <c r="N112" s="59">
        <v>210</v>
      </c>
      <c r="O112" s="59"/>
      <c r="P112" s="59"/>
      <c r="Q112" s="59"/>
      <c r="R112" s="46"/>
      <c r="S112" s="46"/>
      <c r="T112" s="46"/>
      <c r="U112" s="46"/>
      <c r="V112" s="46"/>
      <c r="W112" s="46"/>
      <c r="X112" s="46" t="s">
        <v>229</v>
      </c>
      <c r="Y112" s="46" t="s">
        <v>732</v>
      </c>
      <c r="Z112" s="46" t="s">
        <v>904</v>
      </c>
      <c r="AA112" s="46" t="s">
        <v>905</v>
      </c>
      <c r="AB112" s="46"/>
    </row>
    <row r="113" s="72" customFormat="1" ht="196" customHeight="1" spans="1:28">
      <c r="A113" s="46">
        <v>93</v>
      </c>
      <c r="B113" s="46" t="s">
        <v>936</v>
      </c>
      <c r="C113" s="46" t="s">
        <v>937</v>
      </c>
      <c r="D113" s="46" t="s">
        <v>34</v>
      </c>
      <c r="E113" s="46" t="s">
        <v>108</v>
      </c>
      <c r="F113" s="46" t="s">
        <v>39</v>
      </c>
      <c r="G113" s="46" t="s">
        <v>938</v>
      </c>
      <c r="H113" s="149" t="s">
        <v>939</v>
      </c>
      <c r="I113" s="46" t="s">
        <v>148</v>
      </c>
      <c r="J113" s="46">
        <v>1</v>
      </c>
      <c r="K113" s="59">
        <v>100</v>
      </c>
      <c r="L113" s="59">
        <f t="shared" si="30"/>
        <v>70</v>
      </c>
      <c r="M113" s="59">
        <f t="shared" si="31"/>
        <v>70</v>
      </c>
      <c r="N113" s="59">
        <v>70</v>
      </c>
      <c r="O113" s="59"/>
      <c r="P113" s="59"/>
      <c r="Q113" s="59"/>
      <c r="R113" s="46"/>
      <c r="S113" s="46"/>
      <c r="T113" s="46"/>
      <c r="U113" s="46"/>
      <c r="V113" s="46"/>
      <c r="W113" s="46"/>
      <c r="X113" s="46" t="s">
        <v>213</v>
      </c>
      <c r="Y113" s="46" t="s">
        <v>723</v>
      </c>
      <c r="Z113" s="46" t="s">
        <v>904</v>
      </c>
      <c r="AA113" s="46" t="s">
        <v>905</v>
      </c>
      <c r="AB113" s="46"/>
    </row>
  </sheetData>
  <autoFilter xmlns:etc="http://www.wps.cn/officeDocument/2017/etCustomData" ref="A8:AD113" etc:filterBottomFollowUsedRange="0">
    <extLst/>
  </autoFilter>
  <mergeCells count="45">
    <mergeCell ref="A1:AB1"/>
    <mergeCell ref="A2:D2"/>
    <mergeCell ref="M3:W3"/>
    <mergeCell ref="M4:T4"/>
    <mergeCell ref="N5:O5"/>
    <mergeCell ref="A7:F7"/>
    <mergeCell ref="B8:C8"/>
    <mergeCell ref="A9:C9"/>
    <mergeCell ref="A29:C29"/>
    <mergeCell ref="A49:C49"/>
    <mergeCell ref="A53:C53"/>
    <mergeCell ref="A56:C56"/>
    <mergeCell ref="A62:C62"/>
    <mergeCell ref="B87:C87"/>
    <mergeCell ref="B91:C91"/>
    <mergeCell ref="A92:C92"/>
    <mergeCell ref="A98:C98"/>
    <mergeCell ref="B101:C101"/>
    <mergeCell ref="B103:C103"/>
    <mergeCell ref="A3:A6"/>
    <mergeCell ref="B3:B6"/>
    <mergeCell ref="C3:C6"/>
    <mergeCell ref="D3:D6"/>
    <mergeCell ref="E3:E6"/>
    <mergeCell ref="F3:F6"/>
    <mergeCell ref="G3:G6"/>
    <mergeCell ref="H3:H6"/>
    <mergeCell ref="I3:I6"/>
    <mergeCell ref="J3:J6"/>
    <mergeCell ref="K3:K6"/>
    <mergeCell ref="L3:L6"/>
    <mergeCell ref="M5:M6"/>
    <mergeCell ref="P5:P6"/>
    <mergeCell ref="Q5:Q6"/>
    <mergeCell ref="R5:R6"/>
    <mergeCell ref="S5:S6"/>
    <mergeCell ref="T5:T6"/>
    <mergeCell ref="U4:U6"/>
    <mergeCell ref="V4:V6"/>
    <mergeCell ref="W4:W6"/>
    <mergeCell ref="X3:X6"/>
    <mergeCell ref="Y3:Y6"/>
    <mergeCell ref="Z3:Z6"/>
    <mergeCell ref="AA3:AA6"/>
    <mergeCell ref="AB3:AB6"/>
  </mergeCells>
  <dataValidations count="4">
    <dataValidation type="list" allowBlank="1" showErrorMessage="1" sqref="E29 E4:E8 E31:E44 E103: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E30 E9:E28 E45:E102">
      <formula1>INDIRECT(D9)</formula1>
    </dataValidation>
    <dataValidation type="list" allowBlank="1" showInputMessage="1" showErrorMessage="1" sqref="F30 F87 F9:F27 F45:F61 F66:F68 F72:F73 F91:F102 F104:F113">
      <formula1>"新建,改建,扩建"</formula1>
    </dataValidation>
    <dataValidation type="list" allowBlank="1" showInputMessage="1" showErrorMessage="1" sqref="D9:D28 D45:D65 D67:D71 D73:D102">
      <formula1>下拉列表!$A$1:$G$1</formula1>
    </dataValidation>
  </dataValidations>
  <pageMargins left="0.393055555555556" right="0.393055555555556" top="0.590277777777778" bottom="0.590277777777778" header="0.298611111111111" footer="0.298611111111111"/>
  <pageSetup paperSize="8" scale="29" fitToHeight="0" orientation="landscape" horizontalDpi="600"/>
  <headerFooter>
    <oddFooter>&amp;C第 &amp;P 页，共 &amp;N 页</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BV95"/>
  <sheetViews>
    <sheetView showZeros="0" zoomScale="40" zoomScaleNormal="40" workbookViewId="0">
      <pane ySplit="6" topLeftCell="A7" activePane="bottomLeft" state="frozen"/>
      <selection/>
      <selection pane="bottomLeft" activeCell="H11" sqref="H11"/>
    </sheetView>
  </sheetViews>
  <sheetFormatPr defaultColWidth="9" defaultRowHeight="35.25"/>
  <cols>
    <col min="1" max="1" width="9.25" style="73" customWidth="1"/>
    <col min="2" max="2" width="13.25" style="74" customWidth="1"/>
    <col min="3" max="3" width="54.3666666666667" style="74" customWidth="1"/>
    <col min="4" max="4" width="12.375" style="74" customWidth="1"/>
    <col min="5" max="5" width="20.575" style="74" customWidth="1"/>
    <col min="6" max="6" width="11.5416666666667" style="74" customWidth="1"/>
    <col min="7" max="7" width="53.625" style="74" customWidth="1"/>
    <col min="8" max="8" width="42.6916666666667" style="75" customWidth="1"/>
    <col min="9" max="9" width="17.125" style="75" customWidth="1"/>
    <col min="10" max="10" width="24.875" style="75" customWidth="1"/>
    <col min="11" max="11" width="24.875" style="76" customWidth="1"/>
    <col min="12" max="14" width="26.25" style="77" hidden="1" customWidth="1"/>
    <col min="15" max="15" width="22.6166666666667" style="77" hidden="1" customWidth="1"/>
    <col min="16" max="17" width="16.15" style="77" hidden="1" customWidth="1"/>
    <col min="18" max="18" width="18.85" style="74" hidden="1" customWidth="1"/>
    <col min="19" max="22" width="16.15" style="74" hidden="1" customWidth="1"/>
    <col min="23" max="23" width="22.3083333333333" style="74" hidden="1" customWidth="1"/>
    <col min="24" max="24" width="19.375" style="74" customWidth="1"/>
    <col min="25" max="25" width="17.6916666666667" style="74" customWidth="1"/>
    <col min="26" max="26" width="20.1916666666667" style="74" customWidth="1"/>
    <col min="27" max="27" width="16.5583333333333" style="78" customWidth="1"/>
    <col min="28" max="28" width="22.625" style="74" customWidth="1"/>
    <col min="29" max="30" width="12.5" style="79" customWidth="1"/>
    <col min="31" max="31" width="14.8083333333333" style="79" customWidth="1"/>
    <col min="32" max="32" width="23.85" style="79" customWidth="1"/>
    <col min="33" max="33" width="32.3083333333333" style="79" customWidth="1"/>
    <col min="34" max="34" width="19.6166666666667" style="79" customWidth="1"/>
    <col min="35" max="35" width="25.3833333333333" style="79" customWidth="1"/>
    <col min="36" max="40" width="23.85" style="79" customWidth="1"/>
    <col min="41" max="41" width="34.4583333333333" style="79" customWidth="1"/>
    <col min="42" max="42" width="23.85" style="79" customWidth="1"/>
    <col min="43" max="43" width="32.075" style="79" customWidth="1"/>
    <col min="44" max="44" width="23.85" style="79" customWidth="1"/>
    <col min="45" max="45" width="32.075" style="79" customWidth="1"/>
    <col min="46" max="52" width="23.85" style="79" customWidth="1"/>
    <col min="53" max="53" width="32.075" style="79" customWidth="1"/>
    <col min="54" max="54" width="23.85" style="79" customWidth="1"/>
    <col min="55" max="55" width="32.075" style="79" customWidth="1"/>
    <col min="56" max="56" width="23.85" style="79" customWidth="1"/>
    <col min="57" max="57" width="32.075" style="79" customWidth="1"/>
    <col min="58" max="70" width="23.85" style="79" customWidth="1"/>
    <col min="71" max="71" width="17.925" style="79" customWidth="1"/>
    <col min="72" max="72" width="27.2333333333333" style="79" customWidth="1"/>
    <col min="73" max="73" width="32.15" style="79" customWidth="1"/>
    <col min="74" max="74" width="27.2333333333333" style="79" customWidth="1"/>
    <col min="75" max="16384" width="9" style="79"/>
  </cols>
  <sheetData>
    <row r="1" s="67" customFormat="1" ht="84" customHeight="1" spans="1:74">
      <c r="A1" s="80" t="s">
        <v>940</v>
      </c>
      <c r="B1" s="80"/>
      <c r="C1" s="80"/>
      <c r="D1" s="81"/>
      <c r="E1" s="81"/>
      <c r="F1" s="81"/>
      <c r="G1" s="81"/>
      <c r="H1" s="80"/>
      <c r="I1" s="81"/>
      <c r="J1" s="81"/>
      <c r="K1" s="80"/>
      <c r="L1" s="80"/>
      <c r="M1" s="81"/>
      <c r="N1" s="81"/>
      <c r="O1" s="81"/>
      <c r="P1" s="81"/>
      <c r="Q1" s="81"/>
      <c r="R1" s="81"/>
      <c r="S1" s="81"/>
      <c r="T1" s="81"/>
      <c r="U1" s="81"/>
      <c r="V1" s="81"/>
      <c r="W1" s="81"/>
      <c r="X1" s="80"/>
      <c r="Y1" s="80"/>
      <c r="Z1" s="81"/>
      <c r="AA1" s="81"/>
      <c r="AB1" s="81"/>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row>
    <row r="2" s="68" customFormat="1" ht="50" customHeight="1" spans="1:28">
      <c r="A2" s="82" t="s">
        <v>1</v>
      </c>
      <c r="B2" s="82"/>
      <c r="C2" s="82"/>
      <c r="D2" s="82"/>
      <c r="E2" s="83"/>
      <c r="F2" s="82"/>
      <c r="G2" s="82"/>
      <c r="H2" s="84"/>
      <c r="I2" s="82"/>
      <c r="J2" s="82"/>
      <c r="K2" s="89"/>
      <c r="L2" s="89"/>
      <c r="M2" s="89"/>
      <c r="N2" s="89">
        <v>61240</v>
      </c>
      <c r="O2" s="89">
        <f>N2-N7</f>
        <v>560.000000000015</v>
      </c>
      <c r="P2" s="89"/>
      <c r="Q2" s="89"/>
      <c r="R2" s="82"/>
      <c r="S2" s="82"/>
      <c r="T2" s="82"/>
      <c r="U2" s="82"/>
      <c r="V2" s="82"/>
      <c r="W2" s="82"/>
      <c r="X2" s="82"/>
      <c r="Y2" s="82"/>
      <c r="Z2" s="82"/>
      <c r="AA2" s="82"/>
      <c r="AB2" s="82"/>
    </row>
    <row r="3" s="69" customFormat="1" ht="42" customHeight="1" spans="1:74">
      <c r="A3" s="85" t="s">
        <v>2</v>
      </c>
      <c r="B3" s="85" t="s">
        <v>3</v>
      </c>
      <c r="C3" s="85" t="s">
        <v>4</v>
      </c>
      <c r="D3" s="85" t="s">
        <v>5</v>
      </c>
      <c r="E3" s="85" t="s">
        <v>6</v>
      </c>
      <c r="F3" s="85" t="s">
        <v>7</v>
      </c>
      <c r="G3" s="85" t="s">
        <v>8</v>
      </c>
      <c r="H3" s="85" t="s">
        <v>9</v>
      </c>
      <c r="I3" s="85" t="s">
        <v>10</v>
      </c>
      <c r="J3" s="85" t="s">
        <v>11</v>
      </c>
      <c r="K3" s="90" t="s">
        <v>794</v>
      </c>
      <c r="L3" s="91" t="s">
        <v>12</v>
      </c>
      <c r="M3" s="91" t="s">
        <v>13</v>
      </c>
      <c r="N3" s="91"/>
      <c r="O3" s="91"/>
      <c r="P3" s="91"/>
      <c r="Q3" s="91"/>
      <c r="R3" s="85"/>
      <c r="S3" s="85"/>
      <c r="T3" s="85"/>
      <c r="U3" s="85"/>
      <c r="V3" s="85"/>
      <c r="W3" s="85"/>
      <c r="X3" s="85" t="s">
        <v>10</v>
      </c>
      <c r="Y3" s="85" t="s">
        <v>16</v>
      </c>
      <c r="Z3" s="85" t="s">
        <v>659</v>
      </c>
      <c r="AA3" s="85" t="s">
        <v>16</v>
      </c>
      <c r="AB3" s="85" t="s">
        <v>17</v>
      </c>
      <c r="AC3" s="107" t="s">
        <v>941</v>
      </c>
      <c r="AD3" s="107" t="s">
        <v>942</v>
      </c>
      <c r="AE3" s="107" t="s">
        <v>943</v>
      </c>
      <c r="AF3" s="108" t="s">
        <v>944</v>
      </c>
      <c r="AG3" s="108"/>
      <c r="AH3" s="108" t="s">
        <v>945</v>
      </c>
      <c r="AI3" s="108"/>
      <c r="AJ3" s="108" t="s">
        <v>946</v>
      </c>
      <c r="AK3" s="108"/>
      <c r="AL3" s="108" t="s">
        <v>947</v>
      </c>
      <c r="AM3" s="108"/>
      <c r="AN3" s="108" t="s">
        <v>948</v>
      </c>
      <c r="AO3" s="108"/>
      <c r="AP3" s="108" t="s">
        <v>949</v>
      </c>
      <c r="AQ3" s="108"/>
      <c r="AR3" s="108" t="s">
        <v>950</v>
      </c>
      <c r="AS3" s="108"/>
      <c r="AT3" s="108" t="s">
        <v>951</v>
      </c>
      <c r="AU3" s="108"/>
      <c r="AV3" s="108" t="s">
        <v>952</v>
      </c>
      <c r="AW3" s="108"/>
      <c r="AX3" s="108" t="s">
        <v>953</v>
      </c>
      <c r="AY3" s="108"/>
      <c r="AZ3" s="108" t="s">
        <v>954</v>
      </c>
      <c r="BA3" s="108"/>
      <c r="BB3" s="108" t="s">
        <v>955</v>
      </c>
      <c r="BC3" s="108"/>
      <c r="BD3" s="108" t="s">
        <v>956</v>
      </c>
      <c r="BE3" s="108"/>
      <c r="BF3" s="108" t="s">
        <v>957</v>
      </c>
      <c r="BG3" s="108"/>
      <c r="BH3" s="108" t="s">
        <v>958</v>
      </c>
      <c r="BI3" s="108"/>
      <c r="BJ3" s="108" t="s">
        <v>959</v>
      </c>
      <c r="BK3" s="108"/>
      <c r="BL3" s="108" t="s">
        <v>960</v>
      </c>
      <c r="BM3" s="108"/>
      <c r="BN3" s="108" t="s">
        <v>961</v>
      </c>
      <c r="BO3" s="108"/>
      <c r="BP3" s="108" t="s">
        <v>962</v>
      </c>
      <c r="BQ3" s="108"/>
      <c r="BR3" s="108" t="s">
        <v>963</v>
      </c>
      <c r="BS3" s="107" t="s">
        <v>964</v>
      </c>
      <c r="BT3" s="107" t="s">
        <v>965</v>
      </c>
      <c r="BU3" s="107" t="s">
        <v>966</v>
      </c>
      <c r="BV3" s="107" t="s">
        <v>965</v>
      </c>
    </row>
    <row r="4" s="69" customFormat="1" ht="42" customHeight="1" spans="1:74">
      <c r="A4" s="85"/>
      <c r="B4" s="85"/>
      <c r="C4" s="85"/>
      <c r="D4" s="85"/>
      <c r="E4" s="85"/>
      <c r="F4" s="85"/>
      <c r="G4" s="85"/>
      <c r="H4" s="85"/>
      <c r="I4" s="85"/>
      <c r="J4" s="85"/>
      <c r="K4" s="92"/>
      <c r="L4" s="91"/>
      <c r="M4" s="91" t="s">
        <v>19</v>
      </c>
      <c r="N4" s="91"/>
      <c r="O4" s="91"/>
      <c r="P4" s="91"/>
      <c r="Q4" s="91"/>
      <c r="R4" s="85"/>
      <c r="S4" s="85"/>
      <c r="T4" s="85"/>
      <c r="U4" s="85" t="s">
        <v>20</v>
      </c>
      <c r="V4" s="85" t="s">
        <v>21</v>
      </c>
      <c r="W4" s="85" t="s">
        <v>22</v>
      </c>
      <c r="X4" s="85"/>
      <c r="Y4" s="85"/>
      <c r="Z4" s="85"/>
      <c r="AA4" s="85"/>
      <c r="AB4" s="85"/>
      <c r="AC4" s="107"/>
      <c r="AD4" s="107"/>
      <c r="AE4" s="107"/>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7"/>
      <c r="BT4" s="107"/>
      <c r="BU4" s="107"/>
      <c r="BV4" s="107"/>
    </row>
    <row r="5" s="69" customFormat="1" ht="42" customHeight="1" spans="1:74">
      <c r="A5" s="85"/>
      <c r="B5" s="85"/>
      <c r="C5" s="85"/>
      <c r="D5" s="85"/>
      <c r="E5" s="85"/>
      <c r="F5" s="85"/>
      <c r="G5" s="85"/>
      <c r="H5" s="85"/>
      <c r="I5" s="85"/>
      <c r="J5" s="85"/>
      <c r="K5" s="92"/>
      <c r="L5" s="91"/>
      <c r="M5" s="90" t="s">
        <v>23</v>
      </c>
      <c r="N5" s="93" t="s">
        <v>24</v>
      </c>
      <c r="O5" s="94"/>
      <c r="P5" s="90" t="s">
        <v>25</v>
      </c>
      <c r="Q5" s="90" t="s">
        <v>26</v>
      </c>
      <c r="R5" s="102" t="s">
        <v>27</v>
      </c>
      <c r="S5" s="102" t="s">
        <v>28</v>
      </c>
      <c r="T5" s="102" t="s">
        <v>29</v>
      </c>
      <c r="U5" s="85"/>
      <c r="V5" s="85"/>
      <c r="W5" s="85"/>
      <c r="X5" s="85"/>
      <c r="Y5" s="85"/>
      <c r="Z5" s="85"/>
      <c r="AA5" s="85"/>
      <c r="AB5" s="85"/>
      <c r="AC5" s="107"/>
      <c r="AD5" s="107"/>
      <c r="AE5" s="107"/>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7"/>
      <c r="BT5" s="107"/>
      <c r="BU5" s="107"/>
      <c r="BV5" s="107"/>
    </row>
    <row r="6" s="69" customFormat="1" ht="80" customHeight="1" spans="1:74">
      <c r="A6" s="85"/>
      <c r="B6" s="85"/>
      <c r="C6" s="85"/>
      <c r="D6" s="85"/>
      <c r="E6" s="85"/>
      <c r="F6" s="85"/>
      <c r="G6" s="85"/>
      <c r="H6" s="85"/>
      <c r="I6" s="85"/>
      <c r="J6" s="85"/>
      <c r="K6" s="95"/>
      <c r="L6" s="91"/>
      <c r="M6" s="95"/>
      <c r="N6" s="91" t="s">
        <v>30</v>
      </c>
      <c r="O6" s="91" t="s">
        <v>31</v>
      </c>
      <c r="P6" s="95"/>
      <c r="Q6" s="95"/>
      <c r="R6" s="103"/>
      <c r="S6" s="103"/>
      <c r="T6" s="103"/>
      <c r="U6" s="85"/>
      <c r="V6" s="85"/>
      <c r="W6" s="85"/>
      <c r="X6" s="85"/>
      <c r="Y6" s="85"/>
      <c r="Z6" s="85"/>
      <c r="AA6" s="85"/>
      <c r="AB6" s="85"/>
      <c r="AC6" s="107"/>
      <c r="AD6" s="107"/>
      <c r="AE6" s="107"/>
      <c r="AF6" s="109" t="s">
        <v>967</v>
      </c>
      <c r="AG6" s="109" t="s">
        <v>968</v>
      </c>
      <c r="AH6" s="109" t="s">
        <v>967</v>
      </c>
      <c r="AI6" s="109" t="s">
        <v>968</v>
      </c>
      <c r="AJ6" s="109" t="s">
        <v>967</v>
      </c>
      <c r="AK6" s="109" t="s">
        <v>968</v>
      </c>
      <c r="AL6" s="109" t="s">
        <v>967</v>
      </c>
      <c r="AM6" s="109" t="s">
        <v>968</v>
      </c>
      <c r="AN6" s="109" t="s">
        <v>967</v>
      </c>
      <c r="AO6" s="109" t="s">
        <v>968</v>
      </c>
      <c r="AP6" s="109" t="s">
        <v>967</v>
      </c>
      <c r="AQ6" s="109" t="s">
        <v>968</v>
      </c>
      <c r="AR6" s="109" t="s">
        <v>967</v>
      </c>
      <c r="AS6" s="109" t="s">
        <v>968</v>
      </c>
      <c r="AT6" s="109" t="s">
        <v>967</v>
      </c>
      <c r="AU6" s="109" t="s">
        <v>968</v>
      </c>
      <c r="AV6" s="109" t="s">
        <v>967</v>
      </c>
      <c r="AW6" s="109" t="s">
        <v>968</v>
      </c>
      <c r="AX6" s="109" t="s">
        <v>967</v>
      </c>
      <c r="AY6" s="109" t="s">
        <v>968</v>
      </c>
      <c r="AZ6" s="109" t="s">
        <v>967</v>
      </c>
      <c r="BA6" s="109" t="s">
        <v>968</v>
      </c>
      <c r="BB6" s="109" t="s">
        <v>967</v>
      </c>
      <c r="BC6" s="109" t="s">
        <v>968</v>
      </c>
      <c r="BD6" s="109" t="s">
        <v>967</v>
      </c>
      <c r="BE6" s="109" t="s">
        <v>968</v>
      </c>
      <c r="BF6" s="109" t="s">
        <v>967</v>
      </c>
      <c r="BG6" s="109" t="s">
        <v>968</v>
      </c>
      <c r="BH6" s="109" t="s">
        <v>967</v>
      </c>
      <c r="BI6" s="109" t="s">
        <v>968</v>
      </c>
      <c r="BJ6" s="109" t="s">
        <v>967</v>
      </c>
      <c r="BK6" s="109" t="s">
        <v>968</v>
      </c>
      <c r="BL6" s="109" t="s">
        <v>967</v>
      </c>
      <c r="BM6" s="109" t="s">
        <v>968</v>
      </c>
      <c r="BN6" s="109" t="s">
        <v>967</v>
      </c>
      <c r="BO6" s="109" t="s">
        <v>968</v>
      </c>
      <c r="BP6" s="109" t="s">
        <v>967</v>
      </c>
      <c r="BQ6" s="109" t="s">
        <v>968</v>
      </c>
      <c r="BR6" s="109"/>
      <c r="BS6" s="107"/>
      <c r="BT6" s="107"/>
      <c r="BU6" s="107"/>
      <c r="BV6" s="107"/>
    </row>
    <row r="7" s="70" customFormat="1" ht="62" customHeight="1" spans="1:74">
      <c r="A7" s="45" t="s">
        <v>32</v>
      </c>
      <c r="B7" s="45"/>
      <c r="C7" s="45"/>
      <c r="D7" s="45"/>
      <c r="E7" s="45"/>
      <c r="F7" s="45"/>
      <c r="G7" s="45"/>
      <c r="H7" s="45"/>
      <c r="I7" s="45"/>
      <c r="J7" s="45"/>
      <c r="K7" s="58">
        <f>SUM(K8:K95)</f>
        <v>63156.518565</v>
      </c>
      <c r="L7" s="58">
        <f t="shared" ref="L7:W7" si="0">SUM(L8:L95)</f>
        <v>60781</v>
      </c>
      <c r="M7" s="58">
        <f t="shared" si="0"/>
        <v>60781</v>
      </c>
      <c r="N7" s="58">
        <f t="shared" si="0"/>
        <v>60680</v>
      </c>
      <c r="O7" s="58">
        <f t="shared" si="0"/>
        <v>0</v>
      </c>
      <c r="P7" s="58">
        <f t="shared" si="0"/>
        <v>0</v>
      </c>
      <c r="Q7" s="58">
        <f t="shared" si="0"/>
        <v>0</v>
      </c>
      <c r="R7" s="58">
        <f t="shared" si="0"/>
        <v>101</v>
      </c>
      <c r="S7" s="58">
        <f t="shared" si="0"/>
        <v>0</v>
      </c>
      <c r="T7" s="58">
        <f t="shared" si="0"/>
        <v>0</v>
      </c>
      <c r="U7" s="58">
        <f t="shared" si="0"/>
        <v>0</v>
      </c>
      <c r="V7" s="58">
        <f t="shared" si="0"/>
        <v>0</v>
      </c>
      <c r="W7" s="58">
        <f t="shared" si="0"/>
        <v>0</v>
      </c>
      <c r="X7" s="58"/>
      <c r="Y7" s="58"/>
      <c r="Z7" s="87"/>
      <c r="AA7" s="87"/>
      <c r="AB7" s="87"/>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row>
    <row r="8" s="28" customFormat="1" ht="86" customHeight="1" spans="1:74">
      <c r="A8" s="46">
        <v>1</v>
      </c>
      <c r="B8" s="46" t="s">
        <v>382</v>
      </c>
      <c r="C8" s="46" t="s">
        <v>367</v>
      </c>
      <c r="D8" s="46" t="s">
        <v>34</v>
      </c>
      <c r="E8" s="46" t="s">
        <v>368</v>
      </c>
      <c r="F8" s="46" t="s">
        <v>39</v>
      </c>
      <c r="G8" s="46" t="s">
        <v>369</v>
      </c>
      <c r="H8" s="47" t="s">
        <v>370</v>
      </c>
      <c r="I8" s="96" t="s">
        <v>321</v>
      </c>
      <c r="J8" s="96">
        <v>1000</v>
      </c>
      <c r="K8" s="97">
        <v>960</v>
      </c>
      <c r="L8" s="59">
        <f>SUM(M8,U8:W8)</f>
        <v>900</v>
      </c>
      <c r="M8" s="59">
        <f t="shared" ref="M8:M30" si="1">SUM(N8:T8)</f>
        <v>900</v>
      </c>
      <c r="N8" s="59">
        <v>900</v>
      </c>
      <c r="O8" s="59"/>
      <c r="P8" s="59"/>
      <c r="Q8" s="59"/>
      <c r="R8" s="46"/>
      <c r="S8" s="46"/>
      <c r="T8" s="46"/>
      <c r="U8" s="46"/>
      <c r="V8" s="46"/>
      <c r="W8" s="46"/>
      <c r="X8" s="46" t="s">
        <v>369</v>
      </c>
      <c r="Y8" s="46" t="s">
        <v>778</v>
      </c>
      <c r="Z8" s="46" t="s">
        <v>358</v>
      </c>
      <c r="AA8" s="46" t="s">
        <v>359</v>
      </c>
      <c r="AB8" s="46"/>
      <c r="AC8" s="87" t="s">
        <v>969</v>
      </c>
      <c r="AD8" s="87" t="s">
        <v>970</v>
      </c>
      <c r="AE8" s="111" t="s">
        <v>971</v>
      </c>
      <c r="AF8" s="111" t="s">
        <v>970</v>
      </c>
      <c r="AG8" s="115">
        <v>45714</v>
      </c>
      <c r="AH8" s="116" t="s">
        <v>970</v>
      </c>
      <c r="AI8" s="115">
        <v>45717</v>
      </c>
      <c r="AJ8" s="116" t="s">
        <v>970</v>
      </c>
      <c r="AK8" s="115">
        <v>45719</v>
      </c>
      <c r="AL8" s="116" t="s">
        <v>970</v>
      </c>
      <c r="AM8" s="115">
        <v>45719</v>
      </c>
      <c r="AN8" s="116" t="s">
        <v>970</v>
      </c>
      <c r="AO8" s="115">
        <v>45721</v>
      </c>
      <c r="AP8" s="116" t="s">
        <v>970</v>
      </c>
      <c r="AQ8" s="115">
        <v>45726</v>
      </c>
      <c r="AR8" s="116" t="s">
        <v>970</v>
      </c>
      <c r="AS8" s="115">
        <v>45731</v>
      </c>
      <c r="AT8" s="116" t="s">
        <v>970</v>
      </c>
      <c r="AU8" s="115">
        <v>45736</v>
      </c>
      <c r="AV8" s="116" t="s">
        <v>970</v>
      </c>
      <c r="AW8" s="115">
        <v>45741</v>
      </c>
      <c r="AX8" s="116" t="s">
        <v>970</v>
      </c>
      <c r="AY8" s="115">
        <v>45746</v>
      </c>
      <c r="AZ8" s="116" t="s">
        <v>970</v>
      </c>
      <c r="BA8" s="115">
        <v>45748</v>
      </c>
      <c r="BB8" s="116" t="s">
        <v>970</v>
      </c>
      <c r="BC8" s="115">
        <v>45750</v>
      </c>
      <c r="BD8" s="116" t="s">
        <v>970</v>
      </c>
      <c r="BE8" s="115">
        <v>45751</v>
      </c>
      <c r="BF8" s="116" t="s">
        <v>970</v>
      </c>
      <c r="BG8" s="115">
        <v>45752</v>
      </c>
      <c r="BH8" s="116" t="s">
        <v>970</v>
      </c>
      <c r="BI8" s="115">
        <v>45755</v>
      </c>
      <c r="BJ8" s="116" t="s">
        <v>970</v>
      </c>
      <c r="BK8" s="115">
        <v>45757</v>
      </c>
      <c r="BL8" s="116" t="s">
        <v>970</v>
      </c>
      <c r="BM8" s="115">
        <v>45762</v>
      </c>
      <c r="BN8" s="116" t="s">
        <v>970</v>
      </c>
      <c r="BO8" s="115">
        <v>45757</v>
      </c>
      <c r="BP8" s="116" t="s">
        <v>970</v>
      </c>
      <c r="BQ8" s="115">
        <v>45767</v>
      </c>
      <c r="BR8" s="115">
        <v>45788</v>
      </c>
      <c r="BS8" s="116" t="s">
        <v>972</v>
      </c>
      <c r="BT8" s="116">
        <v>15099395285</v>
      </c>
      <c r="BU8" s="116" t="s">
        <v>972</v>
      </c>
      <c r="BV8" s="116">
        <v>15099395285</v>
      </c>
    </row>
    <row r="9" s="28" customFormat="1" ht="86" customHeight="1" spans="1:74">
      <c r="A9" s="46">
        <v>2</v>
      </c>
      <c r="B9" s="46" t="s">
        <v>579</v>
      </c>
      <c r="C9" s="46" t="s">
        <v>553</v>
      </c>
      <c r="D9" s="46" t="s">
        <v>509</v>
      </c>
      <c r="E9" s="46" t="s">
        <v>554</v>
      </c>
      <c r="F9" s="46" t="s">
        <v>39</v>
      </c>
      <c r="G9" s="46" t="s">
        <v>369</v>
      </c>
      <c r="H9" s="47" t="s">
        <v>556</v>
      </c>
      <c r="I9" s="46" t="s">
        <v>148</v>
      </c>
      <c r="J9" s="46">
        <v>2</v>
      </c>
      <c r="K9" s="97">
        <v>20</v>
      </c>
      <c r="L9" s="59">
        <f>SUM(M9,U9:W9)</f>
        <v>20</v>
      </c>
      <c r="M9" s="59">
        <f t="shared" si="1"/>
        <v>20</v>
      </c>
      <c r="N9" s="59">
        <v>20</v>
      </c>
      <c r="O9" s="59"/>
      <c r="P9" s="59"/>
      <c r="Q9" s="59"/>
      <c r="R9" s="46"/>
      <c r="S9" s="46"/>
      <c r="T9" s="46"/>
      <c r="U9" s="46"/>
      <c r="V9" s="46"/>
      <c r="W9" s="46"/>
      <c r="X9" s="46" t="s">
        <v>369</v>
      </c>
      <c r="Y9" s="46" t="s">
        <v>778</v>
      </c>
      <c r="Z9" s="46" t="s">
        <v>557</v>
      </c>
      <c r="AA9" s="111" t="s">
        <v>558</v>
      </c>
      <c r="AB9" s="46"/>
      <c r="AC9" s="87" t="s">
        <v>842</v>
      </c>
      <c r="AD9" s="105" t="s">
        <v>973</v>
      </c>
      <c r="AE9" s="111" t="s">
        <v>973</v>
      </c>
      <c r="AF9" s="111" t="s">
        <v>973</v>
      </c>
      <c r="AG9" s="111"/>
      <c r="AH9" s="111" t="s">
        <v>973</v>
      </c>
      <c r="AI9" s="111"/>
      <c r="AJ9" s="111" t="s">
        <v>973</v>
      </c>
      <c r="AK9" s="111"/>
      <c r="AL9" s="111" t="s">
        <v>973</v>
      </c>
      <c r="AM9" s="111"/>
      <c r="AN9" s="111" t="s">
        <v>973</v>
      </c>
      <c r="AO9" s="111"/>
      <c r="AP9" s="111" t="s">
        <v>973</v>
      </c>
      <c r="AQ9" s="111"/>
      <c r="AR9" s="111" t="s">
        <v>973</v>
      </c>
      <c r="AS9" s="111"/>
      <c r="AT9" s="111" t="s">
        <v>973</v>
      </c>
      <c r="AU9" s="111"/>
      <c r="AV9" s="111" t="s">
        <v>973</v>
      </c>
      <c r="AW9" s="111"/>
      <c r="AX9" s="111" t="s">
        <v>973</v>
      </c>
      <c r="AY9" s="111"/>
      <c r="AZ9" s="111" t="s">
        <v>973</v>
      </c>
      <c r="BA9" s="111"/>
      <c r="BB9" s="111" t="s">
        <v>973</v>
      </c>
      <c r="BC9" s="111"/>
      <c r="BD9" s="111" t="s">
        <v>973</v>
      </c>
      <c r="BE9" s="111"/>
      <c r="BF9" s="111" t="s">
        <v>973</v>
      </c>
      <c r="BG9" s="111"/>
      <c r="BH9" s="111" t="s">
        <v>973</v>
      </c>
      <c r="BI9" s="111"/>
      <c r="BJ9" s="111" t="s">
        <v>973</v>
      </c>
      <c r="BK9" s="111"/>
      <c r="BL9" s="111" t="s">
        <v>973</v>
      </c>
      <c r="BM9" s="111"/>
      <c r="BN9" s="111" t="s">
        <v>973</v>
      </c>
      <c r="BO9" s="111"/>
      <c r="BP9" s="111" t="s">
        <v>973</v>
      </c>
      <c r="BQ9" s="111"/>
      <c r="BR9" s="111"/>
      <c r="BS9" s="111" t="s">
        <v>972</v>
      </c>
      <c r="BT9" s="116" t="s">
        <v>974</v>
      </c>
      <c r="BU9" s="116" t="s">
        <v>972</v>
      </c>
      <c r="BV9" s="116">
        <v>15099395285</v>
      </c>
    </row>
    <row r="10" s="28" customFormat="1" ht="86" customHeight="1" spans="1:74">
      <c r="A10" s="46">
        <v>3</v>
      </c>
      <c r="B10" s="46" t="s">
        <v>166</v>
      </c>
      <c r="C10" s="46" t="s">
        <v>176</v>
      </c>
      <c r="D10" s="46" t="s">
        <v>34</v>
      </c>
      <c r="E10" s="46" t="s">
        <v>38</v>
      </c>
      <c r="F10" s="46" t="s">
        <v>39</v>
      </c>
      <c r="G10" s="46" t="s">
        <v>704</v>
      </c>
      <c r="H10" s="47" t="s">
        <v>705</v>
      </c>
      <c r="I10" s="46" t="s">
        <v>42</v>
      </c>
      <c r="J10" s="46">
        <v>2200</v>
      </c>
      <c r="K10" s="97">
        <v>396</v>
      </c>
      <c r="L10" s="59">
        <f>SUM(M10,U10,V10,W10)</f>
        <v>310</v>
      </c>
      <c r="M10" s="59">
        <f t="shared" si="1"/>
        <v>310</v>
      </c>
      <c r="N10" s="59">
        <v>310</v>
      </c>
      <c r="O10" s="59"/>
      <c r="P10" s="59"/>
      <c r="Q10" s="59"/>
      <c r="R10" s="46"/>
      <c r="S10" s="46"/>
      <c r="T10" s="46"/>
      <c r="U10" s="46"/>
      <c r="V10" s="46"/>
      <c r="W10" s="46"/>
      <c r="X10" s="46" t="s">
        <v>177</v>
      </c>
      <c r="Y10" s="46" t="s">
        <v>706</v>
      </c>
      <c r="Z10" s="46" t="s">
        <v>68</v>
      </c>
      <c r="AA10" s="46" t="s">
        <v>69</v>
      </c>
      <c r="AB10" s="46"/>
      <c r="AC10" s="87" t="s">
        <v>975</v>
      </c>
      <c r="AD10" s="87" t="s">
        <v>976</v>
      </c>
      <c r="AE10" s="112" t="s">
        <v>977</v>
      </c>
      <c r="AF10" s="112" t="s">
        <v>970</v>
      </c>
      <c r="AG10" s="115">
        <v>45656</v>
      </c>
      <c r="AH10" s="112" t="s">
        <v>970</v>
      </c>
      <c r="AI10" s="115">
        <v>45672</v>
      </c>
      <c r="AJ10" s="112" t="s">
        <v>973</v>
      </c>
      <c r="AK10" s="112"/>
      <c r="AL10" s="112" t="s">
        <v>973</v>
      </c>
      <c r="AM10" s="112"/>
      <c r="AN10" s="112" t="s">
        <v>970</v>
      </c>
      <c r="AO10" s="115">
        <v>45656</v>
      </c>
      <c r="AP10" s="112" t="s">
        <v>970</v>
      </c>
      <c r="AQ10" s="115">
        <v>45656</v>
      </c>
      <c r="AR10" s="112" t="s">
        <v>970</v>
      </c>
      <c r="AS10" s="115">
        <v>45662</v>
      </c>
      <c r="AT10" s="112" t="s">
        <v>970</v>
      </c>
      <c r="AU10" s="115">
        <v>45656</v>
      </c>
      <c r="AV10" s="112" t="s">
        <v>970</v>
      </c>
      <c r="AW10" s="115">
        <v>45672</v>
      </c>
      <c r="AX10" s="112" t="s">
        <v>970</v>
      </c>
      <c r="AY10" s="115">
        <v>45677</v>
      </c>
      <c r="AZ10" s="112" t="s">
        <v>970</v>
      </c>
      <c r="BA10" s="115">
        <v>45667</v>
      </c>
      <c r="BB10" s="112" t="s">
        <v>970</v>
      </c>
      <c r="BC10" s="111" t="s">
        <v>978</v>
      </c>
      <c r="BD10" s="112" t="s">
        <v>970</v>
      </c>
      <c r="BE10" s="115">
        <v>45677</v>
      </c>
      <c r="BF10" s="112" t="s">
        <v>970</v>
      </c>
      <c r="BG10" s="115">
        <v>45677</v>
      </c>
      <c r="BH10" s="112" t="s">
        <v>970</v>
      </c>
      <c r="BI10" s="115">
        <v>45708</v>
      </c>
      <c r="BJ10" s="112" t="s">
        <v>973</v>
      </c>
      <c r="BK10" s="112"/>
      <c r="BL10" s="112" t="s">
        <v>973</v>
      </c>
      <c r="BM10" s="112"/>
      <c r="BN10" s="112" t="s">
        <v>973</v>
      </c>
      <c r="BO10" s="112"/>
      <c r="BP10" s="112" t="s">
        <v>973</v>
      </c>
      <c r="BQ10" s="112"/>
      <c r="BR10" s="115">
        <v>45687</v>
      </c>
      <c r="BS10" s="112" t="s">
        <v>979</v>
      </c>
      <c r="BT10" s="116">
        <v>19914388781</v>
      </c>
      <c r="BU10" s="112" t="s">
        <v>979</v>
      </c>
      <c r="BV10" s="116">
        <v>19914388781</v>
      </c>
    </row>
    <row r="11" s="28" customFormat="1" ht="86" customHeight="1" spans="1:74">
      <c r="A11" s="46">
        <v>4</v>
      </c>
      <c r="B11" s="46" t="s">
        <v>403</v>
      </c>
      <c r="C11" s="46" t="s">
        <v>388</v>
      </c>
      <c r="D11" s="46" t="s">
        <v>34</v>
      </c>
      <c r="E11" s="46" t="s">
        <v>362</v>
      </c>
      <c r="F11" s="46" t="s">
        <v>39</v>
      </c>
      <c r="G11" s="46" t="s">
        <v>389</v>
      </c>
      <c r="H11" s="47" t="s">
        <v>390</v>
      </c>
      <c r="I11" s="46" t="s">
        <v>148</v>
      </c>
      <c r="J11" s="46">
        <v>1</v>
      </c>
      <c r="K11" s="97">
        <v>270</v>
      </c>
      <c r="L11" s="59">
        <f>SUM(M11,U11:W11)</f>
        <v>250</v>
      </c>
      <c r="M11" s="59">
        <f t="shared" si="1"/>
        <v>250</v>
      </c>
      <c r="N11" s="59">
        <v>250</v>
      </c>
      <c r="O11" s="59"/>
      <c r="P11" s="59"/>
      <c r="Q11" s="59"/>
      <c r="R11" s="46"/>
      <c r="S11" s="46"/>
      <c r="T11" s="46"/>
      <c r="U11" s="46"/>
      <c r="V11" s="46"/>
      <c r="W11" s="46"/>
      <c r="X11" s="46" t="s">
        <v>177</v>
      </c>
      <c r="Y11" s="46" t="s">
        <v>706</v>
      </c>
      <c r="Z11" s="46" t="s">
        <v>358</v>
      </c>
      <c r="AA11" s="46" t="s">
        <v>359</v>
      </c>
      <c r="AB11" s="46"/>
      <c r="AC11" s="87" t="s">
        <v>975</v>
      </c>
      <c r="AD11" s="87" t="s">
        <v>973</v>
      </c>
      <c r="AE11" s="112" t="s">
        <v>980</v>
      </c>
      <c r="AF11" s="112" t="s">
        <v>970</v>
      </c>
      <c r="AG11" s="115">
        <v>45656</v>
      </c>
      <c r="AH11" s="112" t="s">
        <v>970</v>
      </c>
      <c r="AI11" s="115">
        <v>45687</v>
      </c>
      <c r="AJ11" s="112" t="s">
        <v>970</v>
      </c>
      <c r="AK11" s="115">
        <v>45698</v>
      </c>
      <c r="AL11" s="112" t="s">
        <v>970</v>
      </c>
      <c r="AM11" s="115">
        <v>45703</v>
      </c>
      <c r="AN11" s="112" t="s">
        <v>970</v>
      </c>
      <c r="AO11" s="115">
        <v>45656</v>
      </c>
      <c r="AP11" s="112" t="s">
        <v>970</v>
      </c>
      <c r="AQ11" s="115">
        <v>45656</v>
      </c>
      <c r="AR11" s="112" t="s">
        <v>970</v>
      </c>
      <c r="AS11" s="115">
        <v>45662</v>
      </c>
      <c r="AT11" s="112" t="s">
        <v>970</v>
      </c>
      <c r="AU11" s="115">
        <v>45656</v>
      </c>
      <c r="AV11" s="112" t="s">
        <v>970</v>
      </c>
      <c r="AW11" s="115">
        <v>45672</v>
      </c>
      <c r="AX11" s="112" t="s">
        <v>970</v>
      </c>
      <c r="AY11" s="115">
        <v>45677</v>
      </c>
      <c r="AZ11" s="112" t="s">
        <v>970</v>
      </c>
      <c r="BA11" s="115">
        <v>45667</v>
      </c>
      <c r="BB11" s="112" t="s">
        <v>970</v>
      </c>
      <c r="BC11" s="115">
        <v>45703</v>
      </c>
      <c r="BD11" s="112" t="s">
        <v>970</v>
      </c>
      <c r="BE11" s="115">
        <v>45698</v>
      </c>
      <c r="BF11" s="112" t="s">
        <v>970</v>
      </c>
      <c r="BG11" s="115">
        <v>45677</v>
      </c>
      <c r="BH11" s="112" t="s">
        <v>970</v>
      </c>
      <c r="BI11" s="115">
        <v>45708</v>
      </c>
      <c r="BJ11" s="112" t="s">
        <v>973</v>
      </c>
      <c r="BK11" s="112"/>
      <c r="BL11" s="112" t="s">
        <v>970</v>
      </c>
      <c r="BM11" s="115">
        <v>45698</v>
      </c>
      <c r="BN11" s="112" t="s">
        <v>973</v>
      </c>
      <c r="BO11" s="112"/>
      <c r="BP11" s="112" t="s">
        <v>973</v>
      </c>
      <c r="BQ11" s="112"/>
      <c r="BR11" s="115">
        <v>45687</v>
      </c>
      <c r="BS11" s="112" t="s">
        <v>979</v>
      </c>
      <c r="BT11" s="116">
        <v>19914388781</v>
      </c>
      <c r="BU11" s="112" t="s">
        <v>979</v>
      </c>
      <c r="BV11" s="116">
        <v>19914388781</v>
      </c>
    </row>
    <row r="12" s="27" customFormat="1" ht="86" customHeight="1" spans="1:74">
      <c r="A12" s="46">
        <v>5</v>
      </c>
      <c r="B12" s="46" t="s">
        <v>429</v>
      </c>
      <c r="C12" s="46" t="s">
        <v>414</v>
      </c>
      <c r="D12" s="46" t="s">
        <v>34</v>
      </c>
      <c r="E12" s="46" t="s">
        <v>38</v>
      </c>
      <c r="F12" s="86" t="s">
        <v>39</v>
      </c>
      <c r="G12" s="87" t="s">
        <v>415</v>
      </c>
      <c r="H12" s="47" t="s">
        <v>866</v>
      </c>
      <c r="I12" s="87" t="s">
        <v>148</v>
      </c>
      <c r="J12" s="87">
        <v>1</v>
      </c>
      <c r="K12" s="97">
        <v>120</v>
      </c>
      <c r="L12" s="59">
        <f>SUM(M12,U12:W12)</f>
        <v>120</v>
      </c>
      <c r="M12" s="59">
        <f t="shared" si="1"/>
        <v>120</v>
      </c>
      <c r="N12" s="59">
        <v>120</v>
      </c>
      <c r="O12" s="98"/>
      <c r="P12" s="98"/>
      <c r="Q12" s="98"/>
      <c r="R12" s="87"/>
      <c r="S12" s="87"/>
      <c r="T12" s="87"/>
      <c r="U12" s="87"/>
      <c r="V12" s="86"/>
      <c r="W12" s="86"/>
      <c r="X12" s="87" t="s">
        <v>177</v>
      </c>
      <c r="Y12" s="46" t="s">
        <v>706</v>
      </c>
      <c r="Z12" s="46" t="s">
        <v>68</v>
      </c>
      <c r="AA12" s="46" t="s">
        <v>69</v>
      </c>
      <c r="AB12" s="46"/>
      <c r="AC12" s="87" t="s">
        <v>975</v>
      </c>
      <c r="AD12" s="87" t="s">
        <v>973</v>
      </c>
      <c r="AE12" s="112" t="s">
        <v>981</v>
      </c>
      <c r="AF12" s="112" t="s">
        <v>973</v>
      </c>
      <c r="AG12" s="112"/>
      <c r="AH12" s="112" t="s">
        <v>973</v>
      </c>
      <c r="AI12" s="112"/>
      <c r="AJ12" s="112" t="s">
        <v>973</v>
      </c>
      <c r="AK12" s="112"/>
      <c r="AL12" s="112" t="s">
        <v>973</v>
      </c>
      <c r="AM12" s="112"/>
      <c r="AN12" s="112" t="s">
        <v>970</v>
      </c>
      <c r="AO12" s="115">
        <v>45656</v>
      </c>
      <c r="AP12" s="112" t="s">
        <v>970</v>
      </c>
      <c r="AQ12" s="115">
        <v>45656</v>
      </c>
      <c r="AR12" s="112" t="s">
        <v>970</v>
      </c>
      <c r="AS12" s="115">
        <v>45662</v>
      </c>
      <c r="AT12" s="112" t="s">
        <v>970</v>
      </c>
      <c r="AU12" s="115">
        <v>45656</v>
      </c>
      <c r="AV12" s="112" t="s">
        <v>970</v>
      </c>
      <c r="AW12" s="115">
        <v>45672</v>
      </c>
      <c r="AX12" s="112" t="s">
        <v>970</v>
      </c>
      <c r="AY12" s="115">
        <v>45677</v>
      </c>
      <c r="AZ12" s="112" t="s">
        <v>970</v>
      </c>
      <c r="BA12" s="115">
        <v>45667</v>
      </c>
      <c r="BB12" s="112" t="s">
        <v>970</v>
      </c>
      <c r="BC12" s="115">
        <v>45656</v>
      </c>
      <c r="BD12" s="112" t="s">
        <v>970</v>
      </c>
      <c r="BE12" s="115">
        <v>45667</v>
      </c>
      <c r="BF12" s="112" t="s">
        <v>970</v>
      </c>
      <c r="BG12" s="115">
        <v>45677</v>
      </c>
      <c r="BH12" s="112" t="s">
        <v>970</v>
      </c>
      <c r="BI12" s="115">
        <v>45708</v>
      </c>
      <c r="BJ12" s="112" t="s">
        <v>973</v>
      </c>
      <c r="BK12" s="112"/>
      <c r="BL12" s="112" t="s">
        <v>973</v>
      </c>
      <c r="BM12" s="112"/>
      <c r="BN12" s="112" t="s">
        <v>973</v>
      </c>
      <c r="BO12" s="112"/>
      <c r="BP12" s="112" t="s">
        <v>973</v>
      </c>
      <c r="BQ12" s="112"/>
      <c r="BR12" s="115">
        <v>45687</v>
      </c>
      <c r="BS12" s="112" t="s">
        <v>979</v>
      </c>
      <c r="BT12" s="116">
        <v>19914388781</v>
      </c>
      <c r="BU12" s="112" t="s">
        <v>979</v>
      </c>
      <c r="BV12" s="116">
        <v>19914388781</v>
      </c>
    </row>
    <row r="13" s="28" customFormat="1" ht="86" customHeight="1" spans="1:74">
      <c r="A13" s="46">
        <v>6</v>
      </c>
      <c r="B13" s="46" t="s">
        <v>444</v>
      </c>
      <c r="C13" s="46" t="s">
        <v>427</v>
      </c>
      <c r="D13" s="46" t="s">
        <v>34</v>
      </c>
      <c r="E13" s="46" t="s">
        <v>38</v>
      </c>
      <c r="F13" s="46" t="s">
        <v>39</v>
      </c>
      <c r="G13" s="46" t="s">
        <v>177</v>
      </c>
      <c r="H13" s="47" t="s">
        <v>982</v>
      </c>
      <c r="I13" s="46" t="s">
        <v>423</v>
      </c>
      <c r="J13" s="46">
        <v>4</v>
      </c>
      <c r="K13" s="97">
        <v>300</v>
      </c>
      <c r="L13" s="59">
        <f>SUM(M13,U13:W13)</f>
        <v>280</v>
      </c>
      <c r="M13" s="59">
        <f t="shared" si="1"/>
        <v>280</v>
      </c>
      <c r="N13" s="59">
        <v>280</v>
      </c>
      <c r="O13" s="59"/>
      <c r="P13" s="59"/>
      <c r="Q13" s="59"/>
      <c r="R13" s="46"/>
      <c r="S13" s="46"/>
      <c r="T13" s="46"/>
      <c r="U13" s="46"/>
      <c r="V13" s="46"/>
      <c r="W13" s="46"/>
      <c r="X13" s="46" t="s">
        <v>177</v>
      </c>
      <c r="Y13" s="46" t="s">
        <v>706</v>
      </c>
      <c r="Z13" s="87" t="s">
        <v>172</v>
      </c>
      <c r="AA13" s="46" t="s">
        <v>173</v>
      </c>
      <c r="AB13" s="46"/>
      <c r="AC13" s="87" t="s">
        <v>975</v>
      </c>
      <c r="AD13" s="87" t="s">
        <v>976</v>
      </c>
      <c r="AE13" s="112" t="s">
        <v>983</v>
      </c>
      <c r="AF13" s="112" t="s">
        <v>970</v>
      </c>
      <c r="AG13" s="115">
        <v>45656</v>
      </c>
      <c r="AH13" s="112" t="s">
        <v>970</v>
      </c>
      <c r="AI13" s="115">
        <v>45672</v>
      </c>
      <c r="AJ13" s="112" t="s">
        <v>973</v>
      </c>
      <c r="AK13" s="112"/>
      <c r="AL13" s="112" t="s">
        <v>973</v>
      </c>
      <c r="AM13" s="112"/>
      <c r="AN13" s="112" t="s">
        <v>970</v>
      </c>
      <c r="AO13" s="115">
        <v>45656</v>
      </c>
      <c r="AP13" s="112" t="s">
        <v>970</v>
      </c>
      <c r="AQ13" s="115">
        <v>45656</v>
      </c>
      <c r="AR13" s="112" t="s">
        <v>970</v>
      </c>
      <c r="AS13" s="115">
        <v>45662</v>
      </c>
      <c r="AT13" s="112" t="s">
        <v>970</v>
      </c>
      <c r="AU13" s="115">
        <v>45656</v>
      </c>
      <c r="AV13" s="112" t="s">
        <v>970</v>
      </c>
      <c r="AW13" s="115">
        <v>45672</v>
      </c>
      <c r="AX13" s="112" t="s">
        <v>970</v>
      </c>
      <c r="AY13" s="115">
        <v>45677</v>
      </c>
      <c r="AZ13" s="112" t="s">
        <v>970</v>
      </c>
      <c r="BA13" s="115">
        <v>45667</v>
      </c>
      <c r="BB13" s="112" t="s">
        <v>970</v>
      </c>
      <c r="BC13" s="115">
        <v>45672</v>
      </c>
      <c r="BD13" s="112" t="s">
        <v>970</v>
      </c>
      <c r="BE13" s="115">
        <v>45677</v>
      </c>
      <c r="BF13" s="112" t="s">
        <v>970</v>
      </c>
      <c r="BG13" s="115">
        <v>45677</v>
      </c>
      <c r="BH13" s="112" t="s">
        <v>970</v>
      </c>
      <c r="BI13" s="115">
        <v>45708</v>
      </c>
      <c r="BJ13" s="112" t="s">
        <v>973</v>
      </c>
      <c r="BK13" s="112"/>
      <c r="BL13" s="112" t="s">
        <v>973</v>
      </c>
      <c r="BM13" s="112"/>
      <c r="BN13" s="112" t="s">
        <v>973</v>
      </c>
      <c r="BO13" s="112"/>
      <c r="BP13" s="112" t="s">
        <v>973</v>
      </c>
      <c r="BQ13" s="112"/>
      <c r="BR13" s="115">
        <v>45687</v>
      </c>
      <c r="BS13" s="112" t="s">
        <v>979</v>
      </c>
      <c r="BT13" s="116">
        <v>19914388781</v>
      </c>
      <c r="BU13" s="112" t="s">
        <v>979</v>
      </c>
      <c r="BV13" s="116">
        <v>19914388781</v>
      </c>
    </row>
    <row r="14" s="28" customFormat="1" ht="86" customHeight="1" spans="1:74">
      <c r="A14" s="46">
        <v>7</v>
      </c>
      <c r="B14" s="46" t="s">
        <v>890</v>
      </c>
      <c r="C14" s="46" t="s">
        <v>542</v>
      </c>
      <c r="D14" s="46" t="s">
        <v>509</v>
      </c>
      <c r="E14" s="46" t="s">
        <v>526</v>
      </c>
      <c r="F14" s="46" t="s">
        <v>39</v>
      </c>
      <c r="G14" s="46" t="s">
        <v>177</v>
      </c>
      <c r="H14" s="47" t="s">
        <v>891</v>
      </c>
      <c r="I14" s="46" t="s">
        <v>148</v>
      </c>
      <c r="J14" s="46">
        <v>3</v>
      </c>
      <c r="K14" s="97">
        <v>80</v>
      </c>
      <c r="L14" s="59">
        <f>SUM(M14,U14:W14)</f>
        <v>80</v>
      </c>
      <c r="M14" s="59">
        <f t="shared" si="1"/>
        <v>80</v>
      </c>
      <c r="N14" s="59">
        <v>80</v>
      </c>
      <c r="O14" s="59"/>
      <c r="P14" s="59"/>
      <c r="Q14" s="59"/>
      <c r="R14" s="46"/>
      <c r="S14" s="87"/>
      <c r="T14" s="46"/>
      <c r="U14" s="46"/>
      <c r="V14" s="46"/>
      <c r="W14" s="46"/>
      <c r="X14" s="46" t="s">
        <v>177</v>
      </c>
      <c r="Y14" s="46" t="s">
        <v>706</v>
      </c>
      <c r="Z14" s="46" t="s">
        <v>482</v>
      </c>
      <c r="AA14" s="46" t="s">
        <v>483</v>
      </c>
      <c r="AB14" s="46"/>
      <c r="AC14" s="87" t="s">
        <v>975</v>
      </c>
      <c r="AD14" s="87" t="s">
        <v>973</v>
      </c>
      <c r="AE14" s="112" t="s">
        <v>984</v>
      </c>
      <c r="AF14" s="112" t="s">
        <v>970</v>
      </c>
      <c r="AG14" s="115">
        <v>45656</v>
      </c>
      <c r="AH14" s="112" t="s">
        <v>970</v>
      </c>
      <c r="AI14" s="115">
        <v>45672</v>
      </c>
      <c r="AJ14" s="112" t="s">
        <v>973</v>
      </c>
      <c r="AK14" s="112"/>
      <c r="AL14" s="112" t="s">
        <v>973</v>
      </c>
      <c r="AM14" s="112"/>
      <c r="AN14" s="112" t="s">
        <v>970</v>
      </c>
      <c r="AO14" s="115">
        <v>45656</v>
      </c>
      <c r="AP14" s="112" t="s">
        <v>970</v>
      </c>
      <c r="AQ14" s="115">
        <v>45656</v>
      </c>
      <c r="AR14" s="112" t="s">
        <v>970</v>
      </c>
      <c r="AS14" s="115">
        <v>45662</v>
      </c>
      <c r="AT14" s="112" t="s">
        <v>970</v>
      </c>
      <c r="AU14" s="115">
        <v>45656</v>
      </c>
      <c r="AV14" s="112" t="s">
        <v>970</v>
      </c>
      <c r="AW14" s="115">
        <v>45672</v>
      </c>
      <c r="AX14" s="112" t="s">
        <v>970</v>
      </c>
      <c r="AY14" s="115">
        <v>45677</v>
      </c>
      <c r="AZ14" s="112" t="s">
        <v>970</v>
      </c>
      <c r="BA14" s="115">
        <v>45667</v>
      </c>
      <c r="BB14" s="112" t="s">
        <v>970</v>
      </c>
      <c r="BC14" s="115">
        <v>45672</v>
      </c>
      <c r="BD14" s="112" t="s">
        <v>970</v>
      </c>
      <c r="BE14" s="115">
        <v>45677</v>
      </c>
      <c r="BF14" s="112" t="s">
        <v>970</v>
      </c>
      <c r="BG14" s="115">
        <v>45677</v>
      </c>
      <c r="BH14" s="112" t="s">
        <v>970</v>
      </c>
      <c r="BI14" s="115">
        <v>45708</v>
      </c>
      <c r="BJ14" s="112" t="s">
        <v>973</v>
      </c>
      <c r="BK14" s="112"/>
      <c r="BL14" s="112" t="s">
        <v>973</v>
      </c>
      <c r="BM14" s="112"/>
      <c r="BN14" s="112" t="s">
        <v>973</v>
      </c>
      <c r="BO14" s="112"/>
      <c r="BP14" s="112" t="s">
        <v>973</v>
      </c>
      <c r="BQ14" s="112"/>
      <c r="BR14" s="115">
        <v>45687</v>
      </c>
      <c r="BS14" s="112" t="s">
        <v>979</v>
      </c>
      <c r="BT14" s="116">
        <v>19914388781</v>
      </c>
      <c r="BU14" s="112" t="s">
        <v>979</v>
      </c>
      <c r="BV14" s="116">
        <v>19914388781</v>
      </c>
    </row>
    <row r="15" s="28" customFormat="1" ht="86" customHeight="1" spans="1:74">
      <c r="A15" s="46">
        <v>8</v>
      </c>
      <c r="B15" s="46" t="s">
        <v>175</v>
      </c>
      <c r="C15" s="46" t="s">
        <v>180</v>
      </c>
      <c r="D15" s="46" t="s">
        <v>34</v>
      </c>
      <c r="E15" s="46" t="s">
        <v>38</v>
      </c>
      <c r="F15" s="46" t="s">
        <v>39</v>
      </c>
      <c r="G15" s="46" t="s">
        <v>707</v>
      </c>
      <c r="H15" s="47" t="s">
        <v>708</v>
      </c>
      <c r="I15" s="46" t="s">
        <v>42</v>
      </c>
      <c r="J15" s="46">
        <v>2045</v>
      </c>
      <c r="K15" s="97">
        <v>368</v>
      </c>
      <c r="L15" s="59">
        <f>SUM(M15,U15,V15,W15)</f>
        <v>290</v>
      </c>
      <c r="M15" s="59">
        <f t="shared" si="1"/>
        <v>290</v>
      </c>
      <c r="N15" s="59">
        <v>290</v>
      </c>
      <c r="O15" s="59"/>
      <c r="P15" s="59"/>
      <c r="Q15" s="59"/>
      <c r="R15" s="46"/>
      <c r="S15" s="46"/>
      <c r="T15" s="46"/>
      <c r="U15" s="46"/>
      <c r="V15" s="46"/>
      <c r="W15" s="46"/>
      <c r="X15" s="46" t="s">
        <v>181</v>
      </c>
      <c r="Y15" s="46" t="s">
        <v>709</v>
      </c>
      <c r="Z15" s="46" t="s">
        <v>68</v>
      </c>
      <c r="AA15" s="46" t="s">
        <v>69</v>
      </c>
      <c r="AB15" s="46"/>
      <c r="AC15" s="87" t="s">
        <v>975</v>
      </c>
      <c r="AD15" s="87" t="s">
        <v>976</v>
      </c>
      <c r="AE15" s="46" t="s">
        <v>985</v>
      </c>
      <c r="AF15" s="87" t="s">
        <v>970</v>
      </c>
      <c r="AG15" s="115">
        <v>45651</v>
      </c>
      <c r="AH15" s="87" t="s">
        <v>970</v>
      </c>
      <c r="AI15" s="115">
        <v>45651</v>
      </c>
      <c r="AJ15" s="87" t="s">
        <v>973</v>
      </c>
      <c r="AK15" s="87"/>
      <c r="AL15" s="87" t="s">
        <v>973</v>
      </c>
      <c r="AM15" s="87"/>
      <c r="AN15" s="87" t="s">
        <v>970</v>
      </c>
      <c r="AO15" s="115">
        <v>45656</v>
      </c>
      <c r="AP15" s="87" t="s">
        <v>970</v>
      </c>
      <c r="AQ15" s="115">
        <v>45656</v>
      </c>
      <c r="AR15" s="87" t="s">
        <v>970</v>
      </c>
      <c r="AS15" s="115">
        <v>45656</v>
      </c>
      <c r="AT15" s="87" t="s">
        <v>970</v>
      </c>
      <c r="AU15" s="115">
        <v>45656</v>
      </c>
      <c r="AV15" s="87" t="s">
        <v>973</v>
      </c>
      <c r="AW15" s="87"/>
      <c r="AX15" s="87" t="s">
        <v>973</v>
      </c>
      <c r="AY15" s="87"/>
      <c r="AZ15" s="87" t="s">
        <v>970</v>
      </c>
      <c r="BA15" s="116" t="s">
        <v>986</v>
      </c>
      <c r="BB15" s="87" t="s">
        <v>970</v>
      </c>
      <c r="BC15" s="116" t="s">
        <v>987</v>
      </c>
      <c r="BD15" s="87" t="s">
        <v>970</v>
      </c>
      <c r="BE15" s="115">
        <v>45672</v>
      </c>
      <c r="BF15" s="87" t="s">
        <v>970</v>
      </c>
      <c r="BG15" s="115">
        <v>45677</v>
      </c>
      <c r="BH15" s="87" t="s">
        <v>970</v>
      </c>
      <c r="BI15" s="115">
        <v>45698</v>
      </c>
      <c r="BJ15" s="87" t="s">
        <v>973</v>
      </c>
      <c r="BK15" s="87"/>
      <c r="BL15" s="87" t="s">
        <v>973</v>
      </c>
      <c r="BM15" s="87"/>
      <c r="BN15" s="87" t="s">
        <v>973</v>
      </c>
      <c r="BO15" s="87"/>
      <c r="BP15" s="87" t="s">
        <v>973</v>
      </c>
      <c r="BQ15" s="87"/>
      <c r="BR15" s="87"/>
      <c r="BS15" s="87" t="s">
        <v>988</v>
      </c>
      <c r="BT15" s="87">
        <v>13579342851</v>
      </c>
      <c r="BU15" s="87" t="s">
        <v>988</v>
      </c>
      <c r="BV15" s="87">
        <v>13579342851</v>
      </c>
    </row>
    <row r="16" s="28" customFormat="1" ht="86" customHeight="1" spans="1:74">
      <c r="A16" s="46">
        <v>9</v>
      </c>
      <c r="B16" s="46" t="s">
        <v>448</v>
      </c>
      <c r="C16" s="46" t="s">
        <v>430</v>
      </c>
      <c r="D16" s="46" t="s">
        <v>34</v>
      </c>
      <c r="E16" s="46" t="s">
        <v>38</v>
      </c>
      <c r="F16" s="46" t="s">
        <v>39</v>
      </c>
      <c r="G16" s="46" t="s">
        <v>757</v>
      </c>
      <c r="H16" s="47" t="s">
        <v>989</v>
      </c>
      <c r="I16" s="46" t="s">
        <v>423</v>
      </c>
      <c r="J16" s="46">
        <v>5.5</v>
      </c>
      <c r="K16" s="97">
        <v>395</v>
      </c>
      <c r="L16" s="59">
        <f>SUM(M16,U16:W16)</f>
        <v>375</v>
      </c>
      <c r="M16" s="59">
        <f t="shared" si="1"/>
        <v>375</v>
      </c>
      <c r="N16" s="59">
        <v>375</v>
      </c>
      <c r="O16" s="59"/>
      <c r="P16" s="59"/>
      <c r="Q16" s="59"/>
      <c r="R16" s="46"/>
      <c r="S16" s="46"/>
      <c r="T16" s="46"/>
      <c r="U16" s="46"/>
      <c r="V16" s="46"/>
      <c r="W16" s="46"/>
      <c r="X16" s="46" t="s">
        <v>181</v>
      </c>
      <c r="Y16" s="46" t="s">
        <v>709</v>
      </c>
      <c r="Z16" s="87" t="s">
        <v>172</v>
      </c>
      <c r="AA16" s="46" t="s">
        <v>173</v>
      </c>
      <c r="AB16" s="46"/>
      <c r="AC16" s="87" t="s">
        <v>975</v>
      </c>
      <c r="AD16" s="87" t="s">
        <v>976</v>
      </c>
      <c r="AE16" s="46" t="s">
        <v>990</v>
      </c>
      <c r="AF16" s="87" t="s">
        <v>970</v>
      </c>
      <c r="AG16" s="115">
        <v>45651</v>
      </c>
      <c r="AH16" s="87" t="s">
        <v>970</v>
      </c>
      <c r="AI16" s="115">
        <v>45651</v>
      </c>
      <c r="AJ16" s="87" t="s">
        <v>973</v>
      </c>
      <c r="AK16" s="87"/>
      <c r="AL16" s="87" t="s">
        <v>973</v>
      </c>
      <c r="AM16" s="87"/>
      <c r="AN16" s="87" t="s">
        <v>970</v>
      </c>
      <c r="AO16" s="115">
        <v>45656</v>
      </c>
      <c r="AP16" s="87" t="s">
        <v>970</v>
      </c>
      <c r="AQ16" s="115">
        <v>45656</v>
      </c>
      <c r="AR16" s="87" t="s">
        <v>970</v>
      </c>
      <c r="AS16" s="115">
        <v>45656</v>
      </c>
      <c r="AT16" s="87" t="s">
        <v>970</v>
      </c>
      <c r="AU16" s="115">
        <v>45656</v>
      </c>
      <c r="AV16" s="87" t="s">
        <v>973</v>
      </c>
      <c r="AW16" s="87"/>
      <c r="AX16" s="87" t="s">
        <v>973</v>
      </c>
      <c r="AY16" s="87"/>
      <c r="AZ16" s="87" t="s">
        <v>970</v>
      </c>
      <c r="BA16" s="115" t="s">
        <v>986</v>
      </c>
      <c r="BB16" s="87" t="s">
        <v>970</v>
      </c>
      <c r="BC16" s="116" t="s">
        <v>987</v>
      </c>
      <c r="BD16" s="87" t="s">
        <v>970</v>
      </c>
      <c r="BE16" s="115">
        <v>45672</v>
      </c>
      <c r="BF16" s="87" t="s">
        <v>970</v>
      </c>
      <c r="BG16" s="115">
        <v>45677</v>
      </c>
      <c r="BH16" s="87" t="s">
        <v>970</v>
      </c>
      <c r="BI16" s="115">
        <v>45698</v>
      </c>
      <c r="BJ16" s="87" t="s">
        <v>973</v>
      </c>
      <c r="BK16" s="87"/>
      <c r="BL16" s="87" t="s">
        <v>973</v>
      </c>
      <c r="BM16" s="87"/>
      <c r="BN16" s="87" t="s">
        <v>973</v>
      </c>
      <c r="BO16" s="87"/>
      <c r="BP16" s="111" t="s">
        <v>973</v>
      </c>
      <c r="BQ16" s="87"/>
      <c r="BR16" s="87"/>
      <c r="BS16" s="87" t="s">
        <v>988</v>
      </c>
      <c r="BT16" s="87">
        <v>13579342851</v>
      </c>
      <c r="BU16" s="87" t="s">
        <v>988</v>
      </c>
      <c r="BV16" s="87">
        <v>13579342851</v>
      </c>
    </row>
    <row r="17" s="28" customFormat="1" ht="86" customHeight="1" spans="1:74">
      <c r="A17" s="46">
        <v>10</v>
      </c>
      <c r="B17" s="46" t="s">
        <v>179</v>
      </c>
      <c r="C17" s="46" t="s">
        <v>184</v>
      </c>
      <c r="D17" s="46" t="s">
        <v>34</v>
      </c>
      <c r="E17" s="46" t="s">
        <v>38</v>
      </c>
      <c r="F17" s="46" t="s">
        <v>39</v>
      </c>
      <c r="G17" s="46" t="s">
        <v>185</v>
      </c>
      <c r="H17" s="47" t="s">
        <v>991</v>
      </c>
      <c r="I17" s="46" t="s">
        <v>42</v>
      </c>
      <c r="J17" s="46">
        <v>2200</v>
      </c>
      <c r="K17" s="97">
        <v>395</v>
      </c>
      <c r="L17" s="59">
        <f>SUM(M17,U17,V17,W17)</f>
        <v>230</v>
      </c>
      <c r="M17" s="59">
        <f t="shared" si="1"/>
        <v>230</v>
      </c>
      <c r="N17" s="59">
        <v>230</v>
      </c>
      <c r="O17" s="59"/>
      <c r="P17" s="59"/>
      <c r="Q17" s="59"/>
      <c r="R17" s="46"/>
      <c r="S17" s="46"/>
      <c r="T17" s="46"/>
      <c r="U17" s="46"/>
      <c r="V17" s="46"/>
      <c r="W17" s="46"/>
      <c r="X17" s="46" t="s">
        <v>185</v>
      </c>
      <c r="Y17" s="46" t="s">
        <v>712</v>
      </c>
      <c r="Z17" s="46" t="s">
        <v>68</v>
      </c>
      <c r="AA17" s="46" t="s">
        <v>69</v>
      </c>
      <c r="AB17" s="46"/>
      <c r="AC17" s="87" t="s">
        <v>975</v>
      </c>
      <c r="AD17" s="87" t="s">
        <v>976</v>
      </c>
      <c r="AE17" s="87" t="s">
        <v>992</v>
      </c>
      <c r="AF17" s="87" t="s">
        <v>970</v>
      </c>
      <c r="AG17" s="115">
        <v>45650</v>
      </c>
      <c r="AH17" s="87" t="s">
        <v>973</v>
      </c>
      <c r="AI17" s="87"/>
      <c r="AJ17" s="87" t="s">
        <v>973</v>
      </c>
      <c r="AK17" s="87"/>
      <c r="AL17" s="87" t="s">
        <v>973</v>
      </c>
      <c r="AM17" s="87"/>
      <c r="AN17" s="87" t="s">
        <v>970</v>
      </c>
      <c r="AO17" s="115">
        <v>45648</v>
      </c>
      <c r="AP17" s="87" t="s">
        <v>970</v>
      </c>
      <c r="AQ17" s="115">
        <v>45649</v>
      </c>
      <c r="AR17" s="87" t="s">
        <v>970</v>
      </c>
      <c r="AS17" s="115">
        <v>45653</v>
      </c>
      <c r="AT17" s="87" t="s">
        <v>970</v>
      </c>
      <c r="AU17" s="115">
        <v>45662</v>
      </c>
      <c r="AV17" s="87" t="s">
        <v>973</v>
      </c>
      <c r="AW17" s="87"/>
      <c r="AX17" s="87" t="s">
        <v>970</v>
      </c>
      <c r="AY17" s="115">
        <v>45664</v>
      </c>
      <c r="AZ17" s="87" t="s">
        <v>970</v>
      </c>
      <c r="BA17" s="115">
        <v>45650</v>
      </c>
      <c r="BB17" s="87" t="s">
        <v>970</v>
      </c>
      <c r="BC17" s="115">
        <v>45677</v>
      </c>
      <c r="BD17" s="87" t="s">
        <v>970</v>
      </c>
      <c r="BE17" s="115">
        <v>45667</v>
      </c>
      <c r="BF17" s="87" t="s">
        <v>970</v>
      </c>
      <c r="BG17" s="115">
        <v>45677</v>
      </c>
      <c r="BH17" s="87" t="s">
        <v>973</v>
      </c>
      <c r="BI17" s="87"/>
      <c r="BJ17" s="87" t="s">
        <v>973</v>
      </c>
      <c r="BK17" s="87"/>
      <c r="BL17" s="87" t="s">
        <v>973</v>
      </c>
      <c r="BM17" s="87"/>
      <c r="BN17" s="87" t="s">
        <v>973</v>
      </c>
      <c r="BO17" s="87"/>
      <c r="BP17" s="87" t="s">
        <v>973</v>
      </c>
      <c r="BQ17" s="87"/>
      <c r="BR17" s="115">
        <v>45708</v>
      </c>
      <c r="BS17" s="87" t="s">
        <v>712</v>
      </c>
      <c r="BT17" s="87">
        <v>18999635007</v>
      </c>
      <c r="BU17" s="87" t="s">
        <v>993</v>
      </c>
      <c r="BV17" s="87">
        <v>18699816650</v>
      </c>
    </row>
    <row r="18" s="28" customFormat="1" ht="86" customHeight="1" spans="1:74">
      <c r="A18" s="46">
        <v>11</v>
      </c>
      <c r="B18" s="46" t="s">
        <v>273</v>
      </c>
      <c r="C18" s="46" t="s">
        <v>743</v>
      </c>
      <c r="D18" s="46" t="s">
        <v>34</v>
      </c>
      <c r="E18" s="46" t="s">
        <v>38</v>
      </c>
      <c r="F18" s="46" t="s">
        <v>39</v>
      </c>
      <c r="G18" s="46" t="s">
        <v>185</v>
      </c>
      <c r="H18" s="47" t="s">
        <v>279</v>
      </c>
      <c r="I18" s="46" t="s">
        <v>42</v>
      </c>
      <c r="J18" s="46">
        <v>600</v>
      </c>
      <c r="K18" s="97">
        <v>120</v>
      </c>
      <c r="L18" s="59">
        <f>SUM(M18,U18,V18,W18)</f>
        <v>120</v>
      </c>
      <c r="M18" s="59">
        <f t="shared" si="1"/>
        <v>120</v>
      </c>
      <c r="N18" s="59">
        <v>120</v>
      </c>
      <c r="O18" s="59"/>
      <c r="P18" s="59"/>
      <c r="Q18" s="59"/>
      <c r="R18" s="46"/>
      <c r="S18" s="46"/>
      <c r="T18" s="46"/>
      <c r="U18" s="46"/>
      <c r="V18" s="46"/>
      <c r="W18" s="46"/>
      <c r="X18" s="46" t="s">
        <v>185</v>
      </c>
      <c r="Y18" s="46" t="s">
        <v>712</v>
      </c>
      <c r="Z18" s="46" t="s">
        <v>43</v>
      </c>
      <c r="AA18" s="46" t="s">
        <v>44</v>
      </c>
      <c r="AB18" s="46"/>
      <c r="AC18" s="87" t="s">
        <v>842</v>
      </c>
      <c r="AD18" s="87" t="s">
        <v>973</v>
      </c>
      <c r="AE18" s="87" t="s">
        <v>973</v>
      </c>
      <c r="AF18" s="87" t="s">
        <v>973</v>
      </c>
      <c r="AG18" s="87"/>
      <c r="AH18" s="87" t="s">
        <v>973</v>
      </c>
      <c r="AI18" s="87"/>
      <c r="AJ18" s="87" t="s">
        <v>973</v>
      </c>
      <c r="AK18" s="87"/>
      <c r="AL18" s="87" t="s">
        <v>973</v>
      </c>
      <c r="AM18" s="87"/>
      <c r="AN18" s="87" t="s">
        <v>973</v>
      </c>
      <c r="AO18" s="87"/>
      <c r="AP18" s="87" t="s">
        <v>973</v>
      </c>
      <c r="AQ18" s="87"/>
      <c r="AR18" s="87" t="s">
        <v>973</v>
      </c>
      <c r="AS18" s="87"/>
      <c r="AT18" s="87" t="s">
        <v>973</v>
      </c>
      <c r="AU18" s="87"/>
      <c r="AV18" s="87" t="s">
        <v>973</v>
      </c>
      <c r="AW18" s="87"/>
      <c r="AX18" s="87" t="s">
        <v>973</v>
      </c>
      <c r="AY18" s="87"/>
      <c r="AZ18" s="87" t="s">
        <v>973</v>
      </c>
      <c r="BA18" s="87"/>
      <c r="BB18" s="87" t="s">
        <v>973</v>
      </c>
      <c r="BC18" s="116"/>
      <c r="BD18" s="87" t="s">
        <v>973</v>
      </c>
      <c r="BE18" s="87"/>
      <c r="BF18" s="87" t="s">
        <v>973</v>
      </c>
      <c r="BG18" s="87"/>
      <c r="BH18" s="87" t="s">
        <v>973</v>
      </c>
      <c r="BI18" s="87"/>
      <c r="BJ18" s="87" t="s">
        <v>973</v>
      </c>
      <c r="BK18" s="87"/>
      <c r="BL18" s="87" t="s">
        <v>973</v>
      </c>
      <c r="BM18" s="87"/>
      <c r="BN18" s="87" t="s">
        <v>970</v>
      </c>
      <c r="BO18" s="115">
        <v>45646</v>
      </c>
      <c r="BP18" s="87" t="s">
        <v>970</v>
      </c>
      <c r="BQ18" s="115">
        <v>45684</v>
      </c>
      <c r="BR18" s="115">
        <v>45706</v>
      </c>
      <c r="BS18" s="87" t="s">
        <v>712</v>
      </c>
      <c r="BT18" s="87">
        <v>18999635007</v>
      </c>
      <c r="BU18" s="87" t="s">
        <v>993</v>
      </c>
      <c r="BV18" s="87">
        <v>18699816650</v>
      </c>
    </row>
    <row r="19" s="28" customFormat="1" ht="86" customHeight="1" spans="1:74">
      <c r="A19" s="46">
        <v>12</v>
      </c>
      <c r="B19" s="46" t="s">
        <v>316</v>
      </c>
      <c r="C19" s="46" t="s">
        <v>846</v>
      </c>
      <c r="D19" s="46" t="s">
        <v>34</v>
      </c>
      <c r="E19" s="46" t="s">
        <v>38</v>
      </c>
      <c r="F19" s="46" t="s">
        <v>39</v>
      </c>
      <c r="G19" s="46" t="s">
        <v>847</v>
      </c>
      <c r="H19" s="47" t="s">
        <v>848</v>
      </c>
      <c r="I19" s="46" t="s">
        <v>148</v>
      </c>
      <c r="J19" s="46">
        <v>10</v>
      </c>
      <c r="K19" s="97">
        <v>250</v>
      </c>
      <c r="L19" s="59">
        <f t="shared" ref="L19:L26" si="2">SUM(M19,U19:W19)</f>
        <v>250</v>
      </c>
      <c r="M19" s="59">
        <f t="shared" si="1"/>
        <v>250</v>
      </c>
      <c r="N19" s="59">
        <v>250</v>
      </c>
      <c r="O19" s="59"/>
      <c r="P19" s="59"/>
      <c r="Q19" s="59"/>
      <c r="R19" s="46"/>
      <c r="S19" s="46"/>
      <c r="T19" s="46"/>
      <c r="U19" s="46"/>
      <c r="V19" s="46"/>
      <c r="W19" s="46"/>
      <c r="X19" s="46" t="s">
        <v>185</v>
      </c>
      <c r="Y19" s="46" t="s">
        <v>712</v>
      </c>
      <c r="Z19" s="46" t="s">
        <v>91</v>
      </c>
      <c r="AA19" s="46" t="s">
        <v>92</v>
      </c>
      <c r="AB19" s="46"/>
      <c r="AC19" s="87" t="s">
        <v>975</v>
      </c>
      <c r="AD19" s="87" t="s">
        <v>973</v>
      </c>
      <c r="AE19" s="87" t="s">
        <v>984</v>
      </c>
      <c r="AF19" s="87" t="s">
        <v>970</v>
      </c>
      <c r="AG19" s="115">
        <v>45650</v>
      </c>
      <c r="AH19" s="87" t="s">
        <v>973</v>
      </c>
      <c r="AI19" s="87"/>
      <c r="AJ19" s="87" t="s">
        <v>970</v>
      </c>
      <c r="AK19" s="115">
        <v>45653</v>
      </c>
      <c r="AL19" s="87" t="s">
        <v>973</v>
      </c>
      <c r="AM19" s="87"/>
      <c r="AN19" s="87" t="s">
        <v>970</v>
      </c>
      <c r="AO19" s="115">
        <v>45648</v>
      </c>
      <c r="AP19" s="87" t="s">
        <v>970</v>
      </c>
      <c r="AQ19" s="115">
        <v>45649</v>
      </c>
      <c r="AR19" s="87" t="s">
        <v>970</v>
      </c>
      <c r="AS19" s="115">
        <v>45653</v>
      </c>
      <c r="AT19" s="87" t="s">
        <v>970</v>
      </c>
      <c r="AU19" s="115">
        <v>45655</v>
      </c>
      <c r="AV19" s="87" t="s">
        <v>970</v>
      </c>
      <c r="AW19" s="115">
        <v>45667</v>
      </c>
      <c r="AX19" s="87" t="s">
        <v>970</v>
      </c>
      <c r="AY19" s="115">
        <v>56261</v>
      </c>
      <c r="AZ19" s="87" t="s">
        <v>970</v>
      </c>
      <c r="BA19" s="115">
        <v>45667</v>
      </c>
      <c r="BB19" s="87" t="s">
        <v>970</v>
      </c>
      <c r="BC19" s="115">
        <v>45675</v>
      </c>
      <c r="BD19" s="87" t="s">
        <v>970</v>
      </c>
      <c r="BE19" s="115">
        <v>45672</v>
      </c>
      <c r="BF19" s="87" t="s">
        <v>970</v>
      </c>
      <c r="BG19" s="115">
        <v>45663</v>
      </c>
      <c r="BH19" s="87" t="s">
        <v>973</v>
      </c>
      <c r="BI19" s="87"/>
      <c r="BJ19" s="87" t="s">
        <v>973</v>
      </c>
      <c r="BK19" s="87"/>
      <c r="BL19" s="87" t="s">
        <v>970</v>
      </c>
      <c r="BM19" s="115">
        <v>45719</v>
      </c>
      <c r="BN19" s="87" t="s">
        <v>973</v>
      </c>
      <c r="BO19" s="87"/>
      <c r="BP19" s="111" t="s">
        <v>973</v>
      </c>
      <c r="BQ19" s="87"/>
      <c r="BR19" s="115">
        <v>45704</v>
      </c>
      <c r="BS19" s="87" t="s">
        <v>712</v>
      </c>
      <c r="BT19" s="87">
        <v>18999635007</v>
      </c>
      <c r="BU19" s="87" t="s">
        <v>993</v>
      </c>
      <c r="BV19" s="87">
        <v>18699816650</v>
      </c>
    </row>
    <row r="20" s="28" customFormat="1" ht="86" customHeight="1" spans="1:74">
      <c r="A20" s="46">
        <v>13</v>
      </c>
      <c r="B20" s="46" t="s">
        <v>451</v>
      </c>
      <c r="C20" s="46" t="s">
        <v>433</v>
      </c>
      <c r="D20" s="46" t="s">
        <v>34</v>
      </c>
      <c r="E20" s="46" t="s">
        <v>38</v>
      </c>
      <c r="F20" s="46" t="s">
        <v>39</v>
      </c>
      <c r="G20" s="46" t="s">
        <v>185</v>
      </c>
      <c r="H20" s="47" t="s">
        <v>994</v>
      </c>
      <c r="I20" s="46" t="s">
        <v>423</v>
      </c>
      <c r="J20" s="46">
        <v>16</v>
      </c>
      <c r="K20" s="97">
        <v>1200</v>
      </c>
      <c r="L20" s="59">
        <f t="shared" si="2"/>
        <v>1104</v>
      </c>
      <c r="M20" s="59">
        <f t="shared" si="1"/>
        <v>1104</v>
      </c>
      <c r="N20" s="59">
        <v>1104</v>
      </c>
      <c r="O20" s="59"/>
      <c r="P20" s="59"/>
      <c r="Q20" s="59"/>
      <c r="R20" s="46"/>
      <c r="S20" s="46"/>
      <c r="T20" s="46"/>
      <c r="U20" s="46"/>
      <c r="V20" s="46"/>
      <c r="W20" s="46"/>
      <c r="X20" s="46" t="s">
        <v>185</v>
      </c>
      <c r="Y20" s="46" t="s">
        <v>712</v>
      </c>
      <c r="Z20" s="87" t="s">
        <v>172</v>
      </c>
      <c r="AA20" s="46" t="s">
        <v>173</v>
      </c>
      <c r="AB20" s="46"/>
      <c r="AC20" s="87" t="s">
        <v>969</v>
      </c>
      <c r="AD20" s="87" t="s">
        <v>970</v>
      </c>
      <c r="AE20" s="87" t="s">
        <v>985</v>
      </c>
      <c r="AF20" s="87" t="s">
        <v>970</v>
      </c>
      <c r="AG20" s="115">
        <v>45651</v>
      </c>
      <c r="AH20" s="87" t="s">
        <v>973</v>
      </c>
      <c r="AI20" s="87"/>
      <c r="AJ20" s="87" t="s">
        <v>973</v>
      </c>
      <c r="AK20" s="87"/>
      <c r="AL20" s="87" t="s">
        <v>973</v>
      </c>
      <c r="AM20" s="87"/>
      <c r="AN20" s="87" t="s">
        <v>970</v>
      </c>
      <c r="AO20" s="115">
        <v>45644</v>
      </c>
      <c r="AP20" s="87" t="s">
        <v>970</v>
      </c>
      <c r="AQ20" s="115">
        <v>45656</v>
      </c>
      <c r="AR20" s="87" t="s">
        <v>970</v>
      </c>
      <c r="AS20" s="115">
        <v>45662</v>
      </c>
      <c r="AT20" s="87" t="s">
        <v>970</v>
      </c>
      <c r="AU20" s="115">
        <v>45672</v>
      </c>
      <c r="AV20" s="87" t="s">
        <v>973</v>
      </c>
      <c r="AW20" s="87"/>
      <c r="AX20" s="87" t="s">
        <v>970</v>
      </c>
      <c r="AY20" s="115">
        <v>45673</v>
      </c>
      <c r="AZ20" s="87" t="s">
        <v>970</v>
      </c>
      <c r="BA20" s="115">
        <v>45667</v>
      </c>
      <c r="BB20" s="87" t="s">
        <v>970</v>
      </c>
      <c r="BC20" s="115">
        <v>45675</v>
      </c>
      <c r="BD20" s="87" t="s">
        <v>973</v>
      </c>
      <c r="BE20" s="87"/>
      <c r="BF20" s="87" t="s">
        <v>970</v>
      </c>
      <c r="BG20" s="115">
        <v>45675</v>
      </c>
      <c r="BH20" s="87" t="s">
        <v>970</v>
      </c>
      <c r="BI20" s="115">
        <v>45677</v>
      </c>
      <c r="BJ20" s="87" t="s">
        <v>973</v>
      </c>
      <c r="BK20" s="87"/>
      <c r="BL20" s="87" t="s">
        <v>973</v>
      </c>
      <c r="BM20" s="87"/>
      <c r="BN20" s="87" t="s">
        <v>970</v>
      </c>
      <c r="BO20" s="115">
        <v>45681</v>
      </c>
      <c r="BP20" s="87" t="s">
        <v>970</v>
      </c>
      <c r="BQ20" s="115">
        <v>45681</v>
      </c>
      <c r="BR20" s="115">
        <v>45705</v>
      </c>
      <c r="BS20" s="87" t="s">
        <v>712</v>
      </c>
      <c r="BT20" s="87">
        <v>18999635007</v>
      </c>
      <c r="BU20" s="87" t="s">
        <v>993</v>
      </c>
      <c r="BV20" s="87">
        <v>18699816650</v>
      </c>
    </row>
    <row r="21" s="28" customFormat="1" ht="86" customHeight="1" spans="1:74">
      <c r="A21" s="46">
        <v>14</v>
      </c>
      <c r="B21" s="46" t="s">
        <v>579</v>
      </c>
      <c r="C21" s="46" t="s">
        <v>553</v>
      </c>
      <c r="D21" s="46" t="s">
        <v>509</v>
      </c>
      <c r="E21" s="46" t="s">
        <v>554</v>
      </c>
      <c r="F21" s="46" t="s">
        <v>39</v>
      </c>
      <c r="G21" s="46" t="s">
        <v>185</v>
      </c>
      <c r="H21" s="47" t="s">
        <v>556</v>
      </c>
      <c r="I21" s="46" t="s">
        <v>148</v>
      </c>
      <c r="J21" s="46">
        <v>2</v>
      </c>
      <c r="K21" s="97">
        <v>20</v>
      </c>
      <c r="L21" s="59">
        <f t="shared" si="2"/>
        <v>20</v>
      </c>
      <c r="M21" s="59">
        <f t="shared" si="1"/>
        <v>20</v>
      </c>
      <c r="N21" s="59">
        <v>20</v>
      </c>
      <c r="O21" s="59"/>
      <c r="P21" s="59"/>
      <c r="Q21" s="59"/>
      <c r="R21" s="46"/>
      <c r="S21" s="46"/>
      <c r="T21" s="46"/>
      <c r="U21" s="46"/>
      <c r="V21" s="46"/>
      <c r="W21" s="46"/>
      <c r="X21" s="46" t="s">
        <v>185</v>
      </c>
      <c r="Y21" s="46" t="s">
        <v>712</v>
      </c>
      <c r="Z21" s="46" t="s">
        <v>557</v>
      </c>
      <c r="AA21" s="111" t="s">
        <v>558</v>
      </c>
      <c r="AB21" s="46"/>
      <c r="AC21" s="87" t="s">
        <v>842</v>
      </c>
      <c r="AD21" s="105" t="s">
        <v>973</v>
      </c>
      <c r="AE21" s="87" t="s">
        <v>973</v>
      </c>
      <c r="AF21" s="87" t="s">
        <v>973</v>
      </c>
      <c r="AG21" s="87"/>
      <c r="AH21" s="87" t="s">
        <v>973</v>
      </c>
      <c r="AI21" s="87"/>
      <c r="AJ21" s="87" t="s">
        <v>973</v>
      </c>
      <c r="AK21" s="87"/>
      <c r="AL21" s="87" t="s">
        <v>973</v>
      </c>
      <c r="AM21" s="87"/>
      <c r="AN21" s="87" t="s">
        <v>973</v>
      </c>
      <c r="AO21" s="87"/>
      <c r="AP21" s="87" t="s">
        <v>973</v>
      </c>
      <c r="AQ21" s="87"/>
      <c r="AR21" s="87" t="s">
        <v>973</v>
      </c>
      <c r="AS21" s="87"/>
      <c r="AT21" s="87" t="s">
        <v>973</v>
      </c>
      <c r="AU21" s="87"/>
      <c r="AV21" s="87" t="s">
        <v>973</v>
      </c>
      <c r="AW21" s="87"/>
      <c r="AX21" s="87" t="s">
        <v>973</v>
      </c>
      <c r="AY21" s="87"/>
      <c r="AZ21" s="87" t="s">
        <v>973</v>
      </c>
      <c r="BA21" s="87"/>
      <c r="BB21" s="87" t="s">
        <v>973</v>
      </c>
      <c r="BC21" s="87"/>
      <c r="BD21" s="87" t="s">
        <v>973</v>
      </c>
      <c r="BE21" s="87"/>
      <c r="BF21" s="87" t="s">
        <v>973</v>
      </c>
      <c r="BG21" s="87"/>
      <c r="BH21" s="87" t="s">
        <v>973</v>
      </c>
      <c r="BI21" s="87"/>
      <c r="BJ21" s="87" t="s">
        <v>973</v>
      </c>
      <c r="BK21" s="87"/>
      <c r="BL21" s="87" t="s">
        <v>973</v>
      </c>
      <c r="BM21" s="87"/>
      <c r="BN21" s="87" t="s">
        <v>970</v>
      </c>
      <c r="BO21" s="115">
        <v>45646</v>
      </c>
      <c r="BP21" s="87" t="s">
        <v>970</v>
      </c>
      <c r="BQ21" s="115">
        <v>45680</v>
      </c>
      <c r="BR21" s="115">
        <v>45703</v>
      </c>
      <c r="BS21" s="87" t="s">
        <v>712</v>
      </c>
      <c r="BT21" s="87">
        <v>18999635007</v>
      </c>
      <c r="BU21" s="87" t="s">
        <v>993</v>
      </c>
      <c r="BV21" s="87">
        <v>18699816650</v>
      </c>
    </row>
    <row r="22" s="28" customFormat="1" ht="86" customHeight="1" spans="1:74">
      <c r="A22" s="46">
        <v>15</v>
      </c>
      <c r="B22" s="46" t="s">
        <v>850</v>
      </c>
      <c r="C22" s="46" t="s">
        <v>851</v>
      </c>
      <c r="D22" s="46" t="s">
        <v>34</v>
      </c>
      <c r="E22" s="46" t="s">
        <v>108</v>
      </c>
      <c r="F22" s="46" t="s">
        <v>327</v>
      </c>
      <c r="G22" s="46" t="s">
        <v>328</v>
      </c>
      <c r="H22" s="47" t="s">
        <v>995</v>
      </c>
      <c r="I22" s="87" t="s">
        <v>330</v>
      </c>
      <c r="J22" s="87">
        <v>4</v>
      </c>
      <c r="K22" s="97">
        <v>1600</v>
      </c>
      <c r="L22" s="59">
        <f t="shared" si="2"/>
        <v>1500</v>
      </c>
      <c r="M22" s="59">
        <f t="shared" si="1"/>
        <v>1500</v>
      </c>
      <c r="N22" s="59">
        <v>1500</v>
      </c>
      <c r="O22" s="99"/>
      <c r="P22" s="99"/>
      <c r="Q22" s="99"/>
      <c r="R22" s="104"/>
      <c r="S22" s="104"/>
      <c r="T22" s="104"/>
      <c r="U22" s="104"/>
      <c r="V22" s="104"/>
      <c r="W22" s="104"/>
      <c r="X22" s="46" t="s">
        <v>112</v>
      </c>
      <c r="Y22" s="46" t="s">
        <v>113</v>
      </c>
      <c r="Z22" s="46" t="s">
        <v>172</v>
      </c>
      <c r="AA22" s="46" t="s">
        <v>173</v>
      </c>
      <c r="AB22" s="46"/>
      <c r="AC22" s="87" t="s">
        <v>969</v>
      </c>
      <c r="AD22" s="87" t="s">
        <v>970</v>
      </c>
      <c r="AE22" s="87" t="s">
        <v>984</v>
      </c>
      <c r="AF22" s="87" t="s">
        <v>970</v>
      </c>
      <c r="AG22" s="115">
        <v>45677</v>
      </c>
      <c r="AH22" s="87" t="s">
        <v>970</v>
      </c>
      <c r="AI22" s="115">
        <v>45703</v>
      </c>
      <c r="AJ22" s="87" t="s">
        <v>970</v>
      </c>
      <c r="AK22" s="115">
        <v>45703</v>
      </c>
      <c r="AL22" s="87" t="s">
        <v>970</v>
      </c>
      <c r="AM22" s="115">
        <v>45703</v>
      </c>
      <c r="AN22" s="87" t="s">
        <v>970</v>
      </c>
      <c r="AO22" s="115">
        <v>45687</v>
      </c>
      <c r="AP22" s="87" t="s">
        <v>970</v>
      </c>
      <c r="AQ22" s="115">
        <v>45687</v>
      </c>
      <c r="AR22" s="87" t="s">
        <v>970</v>
      </c>
      <c r="AS22" s="118" t="s">
        <v>996</v>
      </c>
      <c r="AT22" s="87" t="s">
        <v>970</v>
      </c>
      <c r="AU22" s="115">
        <v>45716</v>
      </c>
      <c r="AV22" s="87" t="s">
        <v>970</v>
      </c>
      <c r="AW22" s="115">
        <v>45716</v>
      </c>
      <c r="AX22" s="87" t="s">
        <v>970</v>
      </c>
      <c r="AY22" s="115">
        <v>45716</v>
      </c>
      <c r="AZ22" s="87" t="s">
        <v>970</v>
      </c>
      <c r="BA22" s="115">
        <v>45716</v>
      </c>
      <c r="BB22" s="87" t="s">
        <v>970</v>
      </c>
      <c r="BC22" s="115">
        <v>45716</v>
      </c>
      <c r="BD22" s="87" t="s">
        <v>970</v>
      </c>
      <c r="BE22" s="115">
        <v>45731</v>
      </c>
      <c r="BF22" s="87" t="s">
        <v>970</v>
      </c>
      <c r="BG22" s="115">
        <v>45716</v>
      </c>
      <c r="BH22" s="87" t="s">
        <v>970</v>
      </c>
      <c r="BI22" s="115">
        <v>45716</v>
      </c>
      <c r="BJ22" s="87" t="s">
        <v>973</v>
      </c>
      <c r="BK22" s="87"/>
      <c r="BL22" s="87" t="s">
        <v>970</v>
      </c>
      <c r="BM22" s="115">
        <v>45748</v>
      </c>
      <c r="BN22" s="87" t="s">
        <v>970</v>
      </c>
      <c r="BO22" s="115">
        <v>45677</v>
      </c>
      <c r="BP22" s="87" t="s">
        <v>970</v>
      </c>
      <c r="BQ22" s="115">
        <v>45716</v>
      </c>
      <c r="BR22" s="115">
        <v>45741</v>
      </c>
      <c r="BS22" s="64" t="s">
        <v>113</v>
      </c>
      <c r="BT22" s="120">
        <v>15276129923</v>
      </c>
      <c r="BU22" s="64" t="s">
        <v>113</v>
      </c>
      <c r="BV22" s="120">
        <v>15276129923</v>
      </c>
    </row>
    <row r="23" s="28" customFormat="1" ht="86" customHeight="1" spans="1:74">
      <c r="A23" s="46">
        <v>16</v>
      </c>
      <c r="B23" s="46" t="s">
        <v>345</v>
      </c>
      <c r="C23" s="46" t="s">
        <v>332</v>
      </c>
      <c r="D23" s="46" t="s">
        <v>34</v>
      </c>
      <c r="E23" s="46" t="s">
        <v>333</v>
      </c>
      <c r="F23" s="46" t="s">
        <v>39</v>
      </c>
      <c r="G23" s="46" t="s">
        <v>169</v>
      </c>
      <c r="H23" s="47" t="s">
        <v>855</v>
      </c>
      <c r="I23" s="87" t="s">
        <v>335</v>
      </c>
      <c r="J23" s="87">
        <v>10</v>
      </c>
      <c r="K23" s="97">
        <v>400</v>
      </c>
      <c r="L23" s="59">
        <f t="shared" si="2"/>
        <v>400</v>
      </c>
      <c r="M23" s="59">
        <f t="shared" si="1"/>
        <v>400</v>
      </c>
      <c r="N23" s="59">
        <v>400</v>
      </c>
      <c r="O23" s="99"/>
      <c r="P23" s="99">
        <v>0</v>
      </c>
      <c r="Q23" s="99">
        <v>0</v>
      </c>
      <c r="R23" s="104">
        <v>0</v>
      </c>
      <c r="S23" s="104">
        <v>0</v>
      </c>
      <c r="T23" s="104">
        <v>0</v>
      </c>
      <c r="U23" s="104">
        <v>0</v>
      </c>
      <c r="V23" s="104">
        <v>0</v>
      </c>
      <c r="W23" s="104">
        <v>0</v>
      </c>
      <c r="X23" s="46" t="s">
        <v>112</v>
      </c>
      <c r="Y23" s="46" t="s">
        <v>113</v>
      </c>
      <c r="Z23" s="46" t="s">
        <v>172</v>
      </c>
      <c r="AA23" s="46" t="s">
        <v>173</v>
      </c>
      <c r="AB23" s="46"/>
      <c r="AC23" s="87" t="s">
        <v>842</v>
      </c>
      <c r="AD23" s="87" t="s">
        <v>970</v>
      </c>
      <c r="AE23" s="87" t="s">
        <v>973</v>
      </c>
      <c r="AF23" s="87" t="s">
        <v>973</v>
      </c>
      <c r="AG23" s="87"/>
      <c r="AH23" s="87" t="s">
        <v>973</v>
      </c>
      <c r="AI23" s="87"/>
      <c r="AJ23" s="87" t="s">
        <v>973</v>
      </c>
      <c r="AK23" s="87"/>
      <c r="AL23" s="87" t="s">
        <v>973</v>
      </c>
      <c r="AM23" s="87"/>
      <c r="AN23" s="87" t="s">
        <v>973</v>
      </c>
      <c r="AO23" s="87"/>
      <c r="AP23" s="87" t="s">
        <v>973</v>
      </c>
      <c r="AQ23" s="87"/>
      <c r="AR23" s="87" t="s">
        <v>973</v>
      </c>
      <c r="AS23" s="87"/>
      <c r="AT23" s="87" t="s">
        <v>973</v>
      </c>
      <c r="AU23" s="87"/>
      <c r="AV23" s="87" t="s">
        <v>973</v>
      </c>
      <c r="AW23" s="87"/>
      <c r="AX23" s="87" t="s">
        <v>973</v>
      </c>
      <c r="AY23" s="87"/>
      <c r="AZ23" s="87" t="s">
        <v>973</v>
      </c>
      <c r="BA23" s="87"/>
      <c r="BB23" s="87" t="s">
        <v>973</v>
      </c>
      <c r="BC23" s="87"/>
      <c r="BD23" s="87" t="s">
        <v>973</v>
      </c>
      <c r="BE23" s="87"/>
      <c r="BF23" s="87" t="s">
        <v>973</v>
      </c>
      <c r="BG23" s="87"/>
      <c r="BH23" s="87" t="s">
        <v>973</v>
      </c>
      <c r="BI23" s="87"/>
      <c r="BJ23" s="87" t="s">
        <v>973</v>
      </c>
      <c r="BK23" s="87"/>
      <c r="BL23" s="87" t="s">
        <v>973</v>
      </c>
      <c r="BM23" s="87"/>
      <c r="BN23" s="87" t="s">
        <v>970</v>
      </c>
      <c r="BO23" s="115">
        <v>45677</v>
      </c>
      <c r="BP23" s="87" t="s">
        <v>970</v>
      </c>
      <c r="BQ23" s="115">
        <v>45716</v>
      </c>
      <c r="BR23" s="115">
        <v>45741</v>
      </c>
      <c r="BS23" s="64" t="s">
        <v>113</v>
      </c>
      <c r="BT23" s="120">
        <v>15276129923</v>
      </c>
      <c r="BU23" s="64" t="s">
        <v>113</v>
      </c>
      <c r="BV23" s="120">
        <v>15276129923</v>
      </c>
    </row>
    <row r="24" s="28" customFormat="1" ht="86" customHeight="1" spans="1:74">
      <c r="A24" s="46">
        <v>17</v>
      </c>
      <c r="B24" s="46" t="s">
        <v>350</v>
      </c>
      <c r="C24" s="46" t="s">
        <v>337</v>
      </c>
      <c r="D24" s="46" t="s">
        <v>34</v>
      </c>
      <c r="E24" s="46" t="s">
        <v>333</v>
      </c>
      <c r="F24" s="46" t="s">
        <v>39</v>
      </c>
      <c r="G24" s="46" t="s">
        <v>169</v>
      </c>
      <c r="H24" s="47" t="s">
        <v>856</v>
      </c>
      <c r="I24" s="87" t="s">
        <v>339</v>
      </c>
      <c r="J24" s="87">
        <v>1</v>
      </c>
      <c r="K24" s="97">
        <v>200</v>
      </c>
      <c r="L24" s="59">
        <f t="shared" si="2"/>
        <v>200</v>
      </c>
      <c r="M24" s="59">
        <f t="shared" si="1"/>
        <v>200</v>
      </c>
      <c r="N24" s="59">
        <v>200</v>
      </c>
      <c r="O24" s="99"/>
      <c r="P24" s="99"/>
      <c r="Q24" s="99"/>
      <c r="R24" s="105"/>
      <c r="S24" s="105"/>
      <c r="T24" s="105"/>
      <c r="U24" s="105"/>
      <c r="V24" s="105"/>
      <c r="W24" s="105"/>
      <c r="X24" s="46" t="s">
        <v>112</v>
      </c>
      <c r="Y24" s="46" t="s">
        <v>113</v>
      </c>
      <c r="Z24" s="46" t="s">
        <v>172</v>
      </c>
      <c r="AA24" s="46" t="s">
        <v>173</v>
      </c>
      <c r="AB24" s="46"/>
      <c r="AC24" s="87" t="s">
        <v>842</v>
      </c>
      <c r="AD24" s="87" t="s">
        <v>973</v>
      </c>
      <c r="AE24" s="87" t="s">
        <v>973</v>
      </c>
      <c r="AF24" s="87" t="s">
        <v>973</v>
      </c>
      <c r="AG24" s="87"/>
      <c r="AH24" s="87" t="s">
        <v>973</v>
      </c>
      <c r="AI24" s="87"/>
      <c r="AJ24" s="87" t="s">
        <v>973</v>
      </c>
      <c r="AK24" s="87"/>
      <c r="AL24" s="87" t="s">
        <v>973</v>
      </c>
      <c r="AM24" s="87"/>
      <c r="AN24" s="87" t="s">
        <v>973</v>
      </c>
      <c r="AO24" s="87"/>
      <c r="AP24" s="87" t="s">
        <v>973</v>
      </c>
      <c r="AQ24" s="87"/>
      <c r="AR24" s="87" t="s">
        <v>973</v>
      </c>
      <c r="AS24" s="87"/>
      <c r="AT24" s="87" t="s">
        <v>973</v>
      </c>
      <c r="AU24" s="87"/>
      <c r="AV24" s="87" t="s">
        <v>973</v>
      </c>
      <c r="AW24" s="87"/>
      <c r="AX24" s="87" t="s">
        <v>973</v>
      </c>
      <c r="AY24" s="87"/>
      <c r="AZ24" s="87" t="s">
        <v>973</v>
      </c>
      <c r="BA24" s="87"/>
      <c r="BB24" s="87" t="s">
        <v>973</v>
      </c>
      <c r="BC24" s="87"/>
      <c r="BD24" s="87" t="s">
        <v>973</v>
      </c>
      <c r="BE24" s="87"/>
      <c r="BF24" s="87" t="s">
        <v>973</v>
      </c>
      <c r="BG24" s="87"/>
      <c r="BH24" s="87" t="s">
        <v>973</v>
      </c>
      <c r="BI24" s="87"/>
      <c r="BJ24" s="87" t="s">
        <v>973</v>
      </c>
      <c r="BK24" s="87"/>
      <c r="BL24" s="87" t="s">
        <v>973</v>
      </c>
      <c r="BM24" s="87"/>
      <c r="BN24" s="87" t="s">
        <v>970</v>
      </c>
      <c r="BO24" s="115">
        <v>45677</v>
      </c>
      <c r="BP24" s="87" t="s">
        <v>970</v>
      </c>
      <c r="BQ24" s="115">
        <v>45716</v>
      </c>
      <c r="BR24" s="115">
        <v>45741</v>
      </c>
      <c r="BS24" s="64" t="s">
        <v>113</v>
      </c>
      <c r="BT24" s="120">
        <v>15276129923</v>
      </c>
      <c r="BU24" s="64" t="s">
        <v>113</v>
      </c>
      <c r="BV24" s="120">
        <v>15276129923</v>
      </c>
    </row>
    <row r="25" s="28" customFormat="1" ht="86" customHeight="1" spans="1:74">
      <c r="A25" s="46">
        <v>18</v>
      </c>
      <c r="B25" s="46" t="s">
        <v>366</v>
      </c>
      <c r="C25" s="46" t="s">
        <v>346</v>
      </c>
      <c r="D25" s="46" t="s">
        <v>34</v>
      </c>
      <c r="E25" s="46" t="s">
        <v>333</v>
      </c>
      <c r="F25" s="46" t="s">
        <v>39</v>
      </c>
      <c r="G25" s="46" t="s">
        <v>169</v>
      </c>
      <c r="H25" s="47" t="s">
        <v>857</v>
      </c>
      <c r="I25" s="87" t="s">
        <v>348</v>
      </c>
      <c r="J25" s="87">
        <v>650</v>
      </c>
      <c r="K25" s="97">
        <v>700</v>
      </c>
      <c r="L25" s="59">
        <f t="shared" si="2"/>
        <v>700</v>
      </c>
      <c r="M25" s="59">
        <f t="shared" si="1"/>
        <v>700</v>
      </c>
      <c r="N25" s="59">
        <v>700</v>
      </c>
      <c r="O25" s="99"/>
      <c r="P25" s="99"/>
      <c r="Q25" s="99"/>
      <c r="R25" s="105"/>
      <c r="S25" s="105"/>
      <c r="T25" s="105"/>
      <c r="U25" s="105"/>
      <c r="V25" s="105"/>
      <c r="W25" s="105"/>
      <c r="X25" s="46" t="s">
        <v>112</v>
      </c>
      <c r="Y25" s="46" t="s">
        <v>113</v>
      </c>
      <c r="Z25" s="46" t="s">
        <v>172</v>
      </c>
      <c r="AA25" s="46" t="s">
        <v>173</v>
      </c>
      <c r="AB25" s="46"/>
      <c r="AC25" s="87" t="s">
        <v>842</v>
      </c>
      <c r="AD25" s="87" t="s">
        <v>970</v>
      </c>
      <c r="AE25" s="87" t="s">
        <v>973</v>
      </c>
      <c r="AF25" s="87" t="s">
        <v>973</v>
      </c>
      <c r="AG25" s="87"/>
      <c r="AH25" s="87" t="s">
        <v>973</v>
      </c>
      <c r="AI25" s="87"/>
      <c r="AJ25" s="87" t="s">
        <v>973</v>
      </c>
      <c r="AK25" s="87"/>
      <c r="AL25" s="87" t="s">
        <v>973</v>
      </c>
      <c r="AM25" s="87"/>
      <c r="AN25" s="87" t="s">
        <v>973</v>
      </c>
      <c r="AO25" s="87"/>
      <c r="AP25" s="87" t="s">
        <v>973</v>
      </c>
      <c r="AQ25" s="87"/>
      <c r="AR25" s="87" t="s">
        <v>973</v>
      </c>
      <c r="AS25" s="87"/>
      <c r="AT25" s="87" t="s">
        <v>973</v>
      </c>
      <c r="AU25" s="87"/>
      <c r="AV25" s="87" t="s">
        <v>973</v>
      </c>
      <c r="AW25" s="87"/>
      <c r="AX25" s="87" t="s">
        <v>973</v>
      </c>
      <c r="AY25" s="87"/>
      <c r="AZ25" s="87" t="s">
        <v>973</v>
      </c>
      <c r="BA25" s="87"/>
      <c r="BB25" s="87" t="s">
        <v>973</v>
      </c>
      <c r="BC25" s="87"/>
      <c r="BD25" s="87" t="s">
        <v>973</v>
      </c>
      <c r="BE25" s="87"/>
      <c r="BF25" s="87" t="s">
        <v>973</v>
      </c>
      <c r="BG25" s="87"/>
      <c r="BH25" s="87" t="s">
        <v>973</v>
      </c>
      <c r="BI25" s="87"/>
      <c r="BJ25" s="87" t="s">
        <v>973</v>
      </c>
      <c r="BK25" s="87"/>
      <c r="BL25" s="87" t="s">
        <v>973</v>
      </c>
      <c r="BM25" s="87"/>
      <c r="BN25" s="87" t="s">
        <v>970</v>
      </c>
      <c r="BO25" s="115">
        <v>45677</v>
      </c>
      <c r="BP25" s="87" t="s">
        <v>970</v>
      </c>
      <c r="BQ25" s="115">
        <v>45716</v>
      </c>
      <c r="BR25" s="115">
        <v>45741</v>
      </c>
      <c r="BS25" s="64" t="s">
        <v>113</v>
      </c>
      <c r="BT25" s="120">
        <v>15276129923</v>
      </c>
      <c r="BU25" s="64" t="s">
        <v>113</v>
      </c>
      <c r="BV25" s="120">
        <v>15276129923</v>
      </c>
    </row>
    <row r="26" s="27" customFormat="1" ht="86" customHeight="1" spans="1:74">
      <c r="A26" s="46">
        <v>19</v>
      </c>
      <c r="B26" s="46" t="s">
        <v>441</v>
      </c>
      <c r="C26" s="46" t="s">
        <v>421</v>
      </c>
      <c r="D26" s="46" t="s">
        <v>34</v>
      </c>
      <c r="E26" s="46" t="s">
        <v>38</v>
      </c>
      <c r="F26" s="46" t="s">
        <v>39</v>
      </c>
      <c r="G26" s="46" t="s">
        <v>328</v>
      </c>
      <c r="H26" s="47" t="s">
        <v>997</v>
      </c>
      <c r="I26" s="87" t="s">
        <v>423</v>
      </c>
      <c r="J26" s="46">
        <v>21</v>
      </c>
      <c r="K26" s="97">
        <v>1700</v>
      </c>
      <c r="L26" s="59">
        <f t="shared" si="2"/>
        <v>1600</v>
      </c>
      <c r="M26" s="59">
        <f t="shared" si="1"/>
        <v>1600</v>
      </c>
      <c r="N26" s="59">
        <v>1600</v>
      </c>
      <c r="O26" s="59"/>
      <c r="P26" s="59"/>
      <c r="Q26" s="59"/>
      <c r="R26" s="46"/>
      <c r="S26" s="46"/>
      <c r="T26" s="46"/>
      <c r="U26" s="46"/>
      <c r="V26" s="46"/>
      <c r="W26" s="46"/>
      <c r="X26" s="87" t="s">
        <v>112</v>
      </c>
      <c r="Y26" s="46" t="s">
        <v>113</v>
      </c>
      <c r="Z26" s="87" t="s">
        <v>172</v>
      </c>
      <c r="AA26" s="46" t="s">
        <v>173</v>
      </c>
      <c r="AB26" s="46"/>
      <c r="AC26" s="87" t="s">
        <v>969</v>
      </c>
      <c r="AD26" s="87" t="s">
        <v>970</v>
      </c>
      <c r="AE26" s="87" t="s">
        <v>998</v>
      </c>
      <c r="AF26" s="87" t="s">
        <v>970</v>
      </c>
      <c r="AG26" s="115">
        <v>45677</v>
      </c>
      <c r="AH26" s="87" t="s">
        <v>970</v>
      </c>
      <c r="AI26" s="115">
        <v>45703</v>
      </c>
      <c r="AJ26" s="87" t="s">
        <v>970</v>
      </c>
      <c r="AK26" s="115">
        <v>45703</v>
      </c>
      <c r="AL26" s="87" t="s">
        <v>970</v>
      </c>
      <c r="AM26" s="115">
        <v>45703</v>
      </c>
      <c r="AN26" s="87" t="s">
        <v>970</v>
      </c>
      <c r="AO26" s="115">
        <v>45687</v>
      </c>
      <c r="AP26" s="87" t="s">
        <v>970</v>
      </c>
      <c r="AQ26" s="115">
        <v>45687</v>
      </c>
      <c r="AR26" s="87" t="s">
        <v>970</v>
      </c>
      <c r="AS26" s="118" t="s">
        <v>996</v>
      </c>
      <c r="AT26" s="87" t="s">
        <v>970</v>
      </c>
      <c r="AU26" s="115">
        <v>45716</v>
      </c>
      <c r="AV26" s="87" t="s">
        <v>970</v>
      </c>
      <c r="AW26" s="115">
        <v>45716</v>
      </c>
      <c r="AX26" s="87" t="s">
        <v>970</v>
      </c>
      <c r="AY26" s="115">
        <v>45716</v>
      </c>
      <c r="AZ26" s="87" t="s">
        <v>970</v>
      </c>
      <c r="BA26" s="115">
        <v>45716</v>
      </c>
      <c r="BB26" s="87" t="s">
        <v>970</v>
      </c>
      <c r="BC26" s="115">
        <v>45716</v>
      </c>
      <c r="BD26" s="87" t="s">
        <v>970</v>
      </c>
      <c r="BE26" s="115">
        <v>45716</v>
      </c>
      <c r="BF26" s="87" t="s">
        <v>970</v>
      </c>
      <c r="BG26" s="115">
        <v>45716</v>
      </c>
      <c r="BH26" s="87" t="s">
        <v>970</v>
      </c>
      <c r="BI26" s="115">
        <v>45716</v>
      </c>
      <c r="BJ26" s="87" t="s">
        <v>970</v>
      </c>
      <c r="BK26" s="115">
        <v>45716</v>
      </c>
      <c r="BL26" s="87" t="s">
        <v>970</v>
      </c>
      <c r="BM26" s="115">
        <v>45748</v>
      </c>
      <c r="BN26" s="87" t="s">
        <v>970</v>
      </c>
      <c r="BO26" s="115">
        <v>45677</v>
      </c>
      <c r="BP26" s="87" t="s">
        <v>970</v>
      </c>
      <c r="BQ26" s="115">
        <v>45716</v>
      </c>
      <c r="BR26" s="115">
        <v>45741</v>
      </c>
      <c r="BS26" s="64" t="s">
        <v>113</v>
      </c>
      <c r="BT26" s="120">
        <v>15276129923</v>
      </c>
      <c r="BU26" s="64" t="s">
        <v>113</v>
      </c>
      <c r="BV26" s="120">
        <v>15276129923</v>
      </c>
    </row>
    <row r="27" s="27" customFormat="1" ht="86" customHeight="1" spans="1:74">
      <c r="A27" s="46">
        <v>20</v>
      </c>
      <c r="B27" s="46" t="s">
        <v>183</v>
      </c>
      <c r="C27" s="46" t="s">
        <v>188</v>
      </c>
      <c r="D27" s="46" t="s">
        <v>34</v>
      </c>
      <c r="E27" s="46" t="s">
        <v>38</v>
      </c>
      <c r="F27" s="46" t="s">
        <v>39</v>
      </c>
      <c r="G27" s="46" t="s">
        <v>189</v>
      </c>
      <c r="H27" s="47" t="s">
        <v>713</v>
      </c>
      <c r="I27" s="46" t="s">
        <v>42</v>
      </c>
      <c r="J27" s="46">
        <v>2260</v>
      </c>
      <c r="K27" s="97">
        <v>398</v>
      </c>
      <c r="L27" s="59">
        <f>SUM(M27,U27,V27,W27)</f>
        <v>310</v>
      </c>
      <c r="M27" s="59">
        <f t="shared" si="1"/>
        <v>310</v>
      </c>
      <c r="N27" s="59">
        <v>310</v>
      </c>
      <c r="O27" s="59"/>
      <c r="P27" s="59"/>
      <c r="Q27" s="59"/>
      <c r="R27" s="46"/>
      <c r="S27" s="46"/>
      <c r="T27" s="46"/>
      <c r="U27" s="46"/>
      <c r="V27" s="46"/>
      <c r="W27" s="46"/>
      <c r="X27" s="46" t="s">
        <v>189</v>
      </c>
      <c r="Y27" s="46" t="s">
        <v>714</v>
      </c>
      <c r="Z27" s="46" t="s">
        <v>68</v>
      </c>
      <c r="AA27" s="46" t="s">
        <v>69</v>
      </c>
      <c r="AB27" s="46"/>
      <c r="AC27" s="87" t="s">
        <v>975</v>
      </c>
      <c r="AD27" s="87" t="s">
        <v>976</v>
      </c>
      <c r="AE27" s="87" t="s">
        <v>985</v>
      </c>
      <c r="AF27" s="87" t="s">
        <v>970</v>
      </c>
      <c r="AG27" s="115">
        <v>45665</v>
      </c>
      <c r="AH27" s="87" t="s">
        <v>970</v>
      </c>
      <c r="AI27" s="115">
        <v>45667</v>
      </c>
      <c r="AJ27" s="87" t="s">
        <v>973</v>
      </c>
      <c r="AK27" s="87"/>
      <c r="AL27" s="87" t="s">
        <v>973</v>
      </c>
      <c r="AM27" s="87"/>
      <c r="AN27" s="87" t="s">
        <v>970</v>
      </c>
      <c r="AO27" s="115">
        <v>45662</v>
      </c>
      <c r="AP27" s="87" t="s">
        <v>970</v>
      </c>
      <c r="AQ27" s="115">
        <v>45662</v>
      </c>
      <c r="AR27" s="87" t="s">
        <v>970</v>
      </c>
      <c r="AS27" s="115">
        <v>45669</v>
      </c>
      <c r="AT27" s="87" t="s">
        <v>970</v>
      </c>
      <c r="AU27" s="115">
        <v>45662</v>
      </c>
      <c r="AV27" s="87" t="s">
        <v>970</v>
      </c>
      <c r="AW27" s="115">
        <v>45662</v>
      </c>
      <c r="AX27" s="87" t="s">
        <v>970</v>
      </c>
      <c r="AY27" s="115">
        <v>45672</v>
      </c>
      <c r="AZ27" s="87" t="s">
        <v>970</v>
      </c>
      <c r="BA27" s="115">
        <v>45662</v>
      </c>
      <c r="BB27" s="87" t="s">
        <v>970</v>
      </c>
      <c r="BC27" s="115">
        <v>45672</v>
      </c>
      <c r="BD27" s="87" t="s">
        <v>970</v>
      </c>
      <c r="BE27" s="115">
        <v>45677</v>
      </c>
      <c r="BF27" s="87" t="s">
        <v>970</v>
      </c>
      <c r="BG27" s="115">
        <v>45672</v>
      </c>
      <c r="BH27" s="87" t="s">
        <v>970</v>
      </c>
      <c r="BI27" s="115">
        <v>45672</v>
      </c>
      <c r="BJ27" s="87" t="s">
        <v>970</v>
      </c>
      <c r="BK27" s="115">
        <v>45672</v>
      </c>
      <c r="BL27" s="87" t="s">
        <v>973</v>
      </c>
      <c r="BM27" s="87"/>
      <c r="BN27" s="87" t="s">
        <v>973</v>
      </c>
      <c r="BO27" s="87"/>
      <c r="BP27" s="87" t="s">
        <v>973</v>
      </c>
      <c r="BQ27" s="87"/>
      <c r="BR27" s="115">
        <v>45703</v>
      </c>
      <c r="BS27" s="87" t="s">
        <v>999</v>
      </c>
      <c r="BT27" s="87">
        <v>19809982050</v>
      </c>
      <c r="BU27" s="87" t="s">
        <v>1000</v>
      </c>
      <c r="BV27" s="87">
        <v>18199055046</v>
      </c>
    </row>
    <row r="28" s="27" customFormat="1" ht="86" customHeight="1" spans="1:74">
      <c r="A28" s="46">
        <v>21</v>
      </c>
      <c r="B28" s="46" t="s">
        <v>454</v>
      </c>
      <c r="C28" s="46" t="s">
        <v>436</v>
      </c>
      <c r="D28" s="46" t="s">
        <v>34</v>
      </c>
      <c r="E28" s="46" t="s">
        <v>38</v>
      </c>
      <c r="F28" s="46" t="s">
        <v>39</v>
      </c>
      <c r="G28" s="46" t="s">
        <v>189</v>
      </c>
      <c r="H28" s="47" t="s">
        <v>1001</v>
      </c>
      <c r="I28" s="46" t="s">
        <v>423</v>
      </c>
      <c r="J28" s="46">
        <v>12</v>
      </c>
      <c r="K28" s="97">
        <v>900</v>
      </c>
      <c r="L28" s="59">
        <f>SUM(M28,U28:W28)</f>
        <v>840</v>
      </c>
      <c r="M28" s="59">
        <f t="shared" si="1"/>
        <v>840</v>
      </c>
      <c r="N28" s="59">
        <v>840</v>
      </c>
      <c r="O28" s="59"/>
      <c r="P28" s="59"/>
      <c r="Q28" s="59"/>
      <c r="R28" s="46"/>
      <c r="S28" s="46"/>
      <c r="T28" s="46"/>
      <c r="U28" s="46"/>
      <c r="V28" s="46"/>
      <c r="W28" s="46"/>
      <c r="X28" s="46" t="s">
        <v>189</v>
      </c>
      <c r="Y28" s="46" t="s">
        <v>714</v>
      </c>
      <c r="Z28" s="87" t="s">
        <v>172</v>
      </c>
      <c r="AA28" s="46" t="s">
        <v>173</v>
      </c>
      <c r="AB28" s="46"/>
      <c r="AC28" s="87" t="s">
        <v>969</v>
      </c>
      <c r="AD28" s="87" t="s">
        <v>970</v>
      </c>
      <c r="AE28" s="87" t="s">
        <v>998</v>
      </c>
      <c r="AF28" s="87" t="s">
        <v>970</v>
      </c>
      <c r="AG28" s="115">
        <v>45665</v>
      </c>
      <c r="AH28" s="87" t="s">
        <v>970</v>
      </c>
      <c r="AI28" s="115">
        <v>45667</v>
      </c>
      <c r="AJ28" s="87" t="s">
        <v>973</v>
      </c>
      <c r="AK28" s="87"/>
      <c r="AL28" s="87" t="s">
        <v>973</v>
      </c>
      <c r="AM28" s="87"/>
      <c r="AN28" s="87" t="s">
        <v>970</v>
      </c>
      <c r="AO28" s="115">
        <v>45662</v>
      </c>
      <c r="AP28" s="87" t="s">
        <v>970</v>
      </c>
      <c r="AQ28" s="115">
        <v>45662</v>
      </c>
      <c r="AR28" s="87" t="s">
        <v>970</v>
      </c>
      <c r="AS28" s="115">
        <v>45669</v>
      </c>
      <c r="AT28" s="87" t="s">
        <v>970</v>
      </c>
      <c r="AU28" s="115">
        <v>45662</v>
      </c>
      <c r="AV28" s="87" t="s">
        <v>970</v>
      </c>
      <c r="AW28" s="115">
        <v>45662</v>
      </c>
      <c r="AX28" s="87" t="s">
        <v>970</v>
      </c>
      <c r="AY28" s="115">
        <v>45672</v>
      </c>
      <c r="AZ28" s="87" t="s">
        <v>970</v>
      </c>
      <c r="BA28" s="115">
        <v>45662</v>
      </c>
      <c r="BB28" s="87" t="s">
        <v>970</v>
      </c>
      <c r="BC28" s="115">
        <v>45672</v>
      </c>
      <c r="BD28" s="87" t="s">
        <v>970</v>
      </c>
      <c r="BE28" s="115">
        <v>45677</v>
      </c>
      <c r="BF28" s="87" t="s">
        <v>970</v>
      </c>
      <c r="BG28" s="115">
        <v>45672</v>
      </c>
      <c r="BH28" s="87" t="s">
        <v>970</v>
      </c>
      <c r="BI28" s="115">
        <v>45672</v>
      </c>
      <c r="BJ28" s="87" t="s">
        <v>970</v>
      </c>
      <c r="BK28" s="115">
        <v>45672</v>
      </c>
      <c r="BL28" s="87" t="s">
        <v>973</v>
      </c>
      <c r="BM28" s="87"/>
      <c r="BN28" s="87" t="s">
        <v>973</v>
      </c>
      <c r="BO28" s="87"/>
      <c r="BP28" s="87" t="s">
        <v>970</v>
      </c>
      <c r="BQ28" s="115">
        <v>45703</v>
      </c>
      <c r="BR28" s="115">
        <v>45726</v>
      </c>
      <c r="BS28" s="87" t="s">
        <v>999</v>
      </c>
      <c r="BT28" s="87">
        <v>19809982050</v>
      </c>
      <c r="BU28" s="87" t="s">
        <v>1000</v>
      </c>
      <c r="BV28" s="87">
        <v>18199055046</v>
      </c>
    </row>
    <row r="29" s="27" customFormat="1" ht="86" customHeight="1" spans="1:74">
      <c r="A29" s="46">
        <v>22</v>
      </c>
      <c r="B29" s="46" t="s">
        <v>187</v>
      </c>
      <c r="C29" s="46" t="s">
        <v>192</v>
      </c>
      <c r="D29" s="46" t="s">
        <v>34</v>
      </c>
      <c r="E29" s="46" t="s">
        <v>38</v>
      </c>
      <c r="F29" s="46" t="s">
        <v>39</v>
      </c>
      <c r="G29" s="46" t="s">
        <v>193</v>
      </c>
      <c r="H29" s="47" t="s">
        <v>716</v>
      </c>
      <c r="I29" s="46" t="s">
        <v>42</v>
      </c>
      <c r="J29" s="46">
        <v>1788</v>
      </c>
      <c r="K29" s="97">
        <v>320</v>
      </c>
      <c r="L29" s="59">
        <f>SUM(M29,U29,V29,W29)</f>
        <v>256</v>
      </c>
      <c r="M29" s="59">
        <f t="shared" si="1"/>
        <v>256</v>
      </c>
      <c r="N29" s="59">
        <v>256</v>
      </c>
      <c r="O29" s="59"/>
      <c r="P29" s="59"/>
      <c r="Q29" s="59"/>
      <c r="R29" s="46"/>
      <c r="S29" s="46"/>
      <c r="T29" s="46"/>
      <c r="U29" s="46"/>
      <c r="V29" s="46"/>
      <c r="W29" s="46"/>
      <c r="X29" s="46" t="s">
        <v>193</v>
      </c>
      <c r="Y29" s="46" t="s">
        <v>717</v>
      </c>
      <c r="Z29" s="46" t="s">
        <v>68</v>
      </c>
      <c r="AA29" s="46" t="s">
        <v>69</v>
      </c>
      <c r="AB29" s="46"/>
      <c r="AC29" s="87" t="s">
        <v>975</v>
      </c>
      <c r="AD29" s="105" t="s">
        <v>976</v>
      </c>
      <c r="AE29" s="87" t="s">
        <v>1002</v>
      </c>
      <c r="AF29" s="87" t="s">
        <v>970</v>
      </c>
      <c r="AG29" s="115">
        <v>45672</v>
      </c>
      <c r="AH29" s="87" t="s">
        <v>970</v>
      </c>
      <c r="AI29" s="115">
        <v>45688</v>
      </c>
      <c r="AJ29" s="87" t="s">
        <v>973</v>
      </c>
      <c r="AK29" s="87"/>
      <c r="AL29" s="87" t="s">
        <v>973</v>
      </c>
      <c r="AM29" s="87"/>
      <c r="AN29" s="87" t="s">
        <v>970</v>
      </c>
      <c r="AO29" s="115">
        <v>45688</v>
      </c>
      <c r="AP29" s="87" t="s">
        <v>970</v>
      </c>
      <c r="AQ29" s="115">
        <v>45688</v>
      </c>
      <c r="AR29" s="87" t="s">
        <v>970</v>
      </c>
      <c r="AS29" s="115">
        <v>45698</v>
      </c>
      <c r="AT29" s="87" t="s">
        <v>970</v>
      </c>
      <c r="AU29" s="115">
        <v>45688</v>
      </c>
      <c r="AV29" s="87" t="s">
        <v>970</v>
      </c>
      <c r="AW29" s="115">
        <v>45693</v>
      </c>
      <c r="AX29" s="87" t="s">
        <v>970</v>
      </c>
      <c r="AY29" s="115">
        <v>45695</v>
      </c>
      <c r="AZ29" s="87" t="s">
        <v>970</v>
      </c>
      <c r="BA29" s="115">
        <v>45698</v>
      </c>
      <c r="BB29" s="87" t="s">
        <v>970</v>
      </c>
      <c r="BC29" s="115">
        <v>45708</v>
      </c>
      <c r="BD29" s="87" t="s">
        <v>970</v>
      </c>
      <c r="BE29" s="115">
        <v>45713</v>
      </c>
      <c r="BF29" s="87" t="s">
        <v>970</v>
      </c>
      <c r="BG29" s="115">
        <v>45708</v>
      </c>
      <c r="BH29" s="87" t="s">
        <v>973</v>
      </c>
      <c r="BI29" s="87"/>
      <c r="BJ29" s="87" t="s">
        <v>973</v>
      </c>
      <c r="BK29" s="87"/>
      <c r="BL29" s="87" t="s">
        <v>973</v>
      </c>
      <c r="BM29" s="87"/>
      <c r="BN29" s="87" t="s">
        <v>973</v>
      </c>
      <c r="BO29" s="87"/>
      <c r="BP29" s="87" t="s">
        <v>973</v>
      </c>
      <c r="BQ29" s="87"/>
      <c r="BR29" s="87"/>
      <c r="BS29" s="87" t="s">
        <v>1003</v>
      </c>
      <c r="BT29" s="87">
        <v>18299889990</v>
      </c>
      <c r="BU29" s="87" t="s">
        <v>1004</v>
      </c>
      <c r="BV29" s="87">
        <v>17690149232</v>
      </c>
    </row>
    <row r="30" s="27" customFormat="1" ht="86" customHeight="1" spans="1:74">
      <c r="A30" s="46">
        <v>23</v>
      </c>
      <c r="B30" s="46" t="s">
        <v>242</v>
      </c>
      <c r="C30" s="46" t="s">
        <v>246</v>
      </c>
      <c r="D30" s="46" t="s">
        <v>34</v>
      </c>
      <c r="E30" s="46" t="s">
        <v>38</v>
      </c>
      <c r="F30" s="46" t="s">
        <v>39</v>
      </c>
      <c r="G30" s="46" t="s">
        <v>193</v>
      </c>
      <c r="H30" s="47" t="s">
        <v>738</v>
      </c>
      <c r="I30" s="46" t="s">
        <v>42</v>
      </c>
      <c r="J30" s="46">
        <v>4400</v>
      </c>
      <c r="K30" s="97">
        <v>675</v>
      </c>
      <c r="L30" s="59">
        <f>SUM(M30,U30,V30,W30)</f>
        <v>630</v>
      </c>
      <c r="M30" s="59">
        <f t="shared" si="1"/>
        <v>630</v>
      </c>
      <c r="N30" s="59">
        <v>630</v>
      </c>
      <c r="O30" s="59"/>
      <c r="P30" s="59"/>
      <c r="Q30" s="59"/>
      <c r="R30" s="46"/>
      <c r="S30" s="46"/>
      <c r="T30" s="46"/>
      <c r="U30" s="46"/>
      <c r="V30" s="46"/>
      <c r="W30" s="46"/>
      <c r="X30" s="46" t="s">
        <v>193</v>
      </c>
      <c r="Y30" s="46" t="s">
        <v>717</v>
      </c>
      <c r="Z30" s="46" t="s">
        <v>68</v>
      </c>
      <c r="AA30" s="46" t="s">
        <v>69</v>
      </c>
      <c r="AB30" s="46"/>
      <c r="AC30" s="87" t="s">
        <v>969</v>
      </c>
      <c r="AD30" s="87" t="s">
        <v>970</v>
      </c>
      <c r="AE30" s="87" t="s">
        <v>998</v>
      </c>
      <c r="AF30" s="87" t="s">
        <v>970</v>
      </c>
      <c r="AG30" s="115">
        <v>45672</v>
      </c>
      <c r="AH30" s="87" t="s">
        <v>970</v>
      </c>
      <c r="AI30" s="115">
        <v>45688</v>
      </c>
      <c r="AJ30" s="87" t="s">
        <v>973</v>
      </c>
      <c r="AK30" s="87"/>
      <c r="AL30" s="87" t="s">
        <v>973</v>
      </c>
      <c r="AM30" s="87"/>
      <c r="AN30" s="87" t="s">
        <v>973</v>
      </c>
      <c r="AO30" s="87"/>
      <c r="AP30" s="87" t="s">
        <v>970</v>
      </c>
      <c r="AQ30" s="115">
        <v>45688</v>
      </c>
      <c r="AR30" s="87" t="s">
        <v>970</v>
      </c>
      <c r="AS30" s="115">
        <v>45698</v>
      </c>
      <c r="AT30" s="87" t="s">
        <v>970</v>
      </c>
      <c r="AU30" s="115">
        <v>45688</v>
      </c>
      <c r="AV30" s="87" t="s">
        <v>970</v>
      </c>
      <c r="AW30" s="115">
        <v>45693</v>
      </c>
      <c r="AX30" s="87" t="s">
        <v>970</v>
      </c>
      <c r="AY30" s="115">
        <v>45695</v>
      </c>
      <c r="AZ30" s="87" t="s">
        <v>970</v>
      </c>
      <c r="BA30" s="115">
        <v>45698</v>
      </c>
      <c r="BB30" s="87" t="s">
        <v>970</v>
      </c>
      <c r="BC30" s="115">
        <v>45708</v>
      </c>
      <c r="BD30" s="87" t="s">
        <v>970</v>
      </c>
      <c r="BE30" s="115">
        <v>45713</v>
      </c>
      <c r="BF30" s="87" t="s">
        <v>970</v>
      </c>
      <c r="BG30" s="115">
        <v>45708</v>
      </c>
      <c r="BH30" s="87" t="s">
        <v>973</v>
      </c>
      <c r="BI30" s="87"/>
      <c r="BJ30" s="87" t="s">
        <v>970</v>
      </c>
      <c r="BK30" s="115">
        <v>45731</v>
      </c>
      <c r="BL30" s="87" t="s">
        <v>973</v>
      </c>
      <c r="BM30" s="87"/>
      <c r="BN30" s="87" t="s">
        <v>970</v>
      </c>
      <c r="BO30" s="115">
        <v>45708</v>
      </c>
      <c r="BP30" s="115" t="s">
        <v>970</v>
      </c>
      <c r="BQ30" s="115">
        <v>45713</v>
      </c>
      <c r="BR30" s="115">
        <v>45741</v>
      </c>
      <c r="BS30" s="87" t="s">
        <v>1003</v>
      </c>
      <c r="BT30" s="87">
        <v>18299889990</v>
      </c>
      <c r="BU30" s="87" t="s">
        <v>1004</v>
      </c>
      <c r="BV30" s="87">
        <v>17690149232</v>
      </c>
    </row>
    <row r="31" s="27" customFormat="1" ht="86" customHeight="1" spans="1:74">
      <c r="A31" s="46">
        <v>24</v>
      </c>
      <c r="B31" s="46" t="s">
        <v>537</v>
      </c>
      <c r="C31" s="46" t="s">
        <v>627</v>
      </c>
      <c r="D31" s="46" t="s">
        <v>628</v>
      </c>
      <c r="E31" s="46" t="s">
        <v>629</v>
      </c>
      <c r="F31" s="46" t="s">
        <v>39</v>
      </c>
      <c r="G31" s="46" t="s">
        <v>169</v>
      </c>
      <c r="H31" s="47" t="s">
        <v>897</v>
      </c>
      <c r="I31" s="46" t="s">
        <v>488</v>
      </c>
      <c r="J31" s="46">
        <v>6000</v>
      </c>
      <c r="K31" s="97">
        <v>1500</v>
      </c>
      <c r="L31" s="59">
        <f>SUM(M31,U31:W31)</f>
        <v>1500</v>
      </c>
      <c r="M31" s="59">
        <f t="shared" ref="M31:M70" si="3">SUM(N31:T31)</f>
        <v>1500</v>
      </c>
      <c r="N31" s="59">
        <v>1500</v>
      </c>
      <c r="O31" s="59"/>
      <c r="P31" s="59"/>
      <c r="Q31" s="59"/>
      <c r="R31" s="46"/>
      <c r="S31" s="46"/>
      <c r="T31" s="46"/>
      <c r="U31" s="46"/>
      <c r="V31" s="46"/>
      <c r="W31" s="46"/>
      <c r="X31" s="46" t="s">
        <v>631</v>
      </c>
      <c r="Y31" s="46" t="s">
        <v>632</v>
      </c>
      <c r="Z31" s="46" t="s">
        <v>631</v>
      </c>
      <c r="AA31" s="46" t="s">
        <v>632</v>
      </c>
      <c r="AB31" s="46"/>
      <c r="AC31" s="105" t="s">
        <v>1005</v>
      </c>
      <c r="AD31" s="105" t="s">
        <v>973</v>
      </c>
      <c r="AE31" s="87" t="s">
        <v>973</v>
      </c>
      <c r="AF31" s="87" t="s">
        <v>1006</v>
      </c>
      <c r="AG31" s="87" t="s">
        <v>1006</v>
      </c>
      <c r="AH31" s="87" t="s">
        <v>1006</v>
      </c>
      <c r="AI31" s="87" t="s">
        <v>1006</v>
      </c>
      <c r="AJ31" s="87" t="s">
        <v>1006</v>
      </c>
      <c r="AK31" s="87" t="s">
        <v>1006</v>
      </c>
      <c r="AL31" s="87" t="s">
        <v>1006</v>
      </c>
      <c r="AM31" s="87" t="s">
        <v>1006</v>
      </c>
      <c r="AN31" s="87" t="s">
        <v>1006</v>
      </c>
      <c r="AO31" s="87" t="s">
        <v>1006</v>
      </c>
      <c r="AP31" s="87" t="s">
        <v>1006</v>
      </c>
      <c r="AQ31" s="87" t="s">
        <v>1006</v>
      </c>
      <c r="AR31" s="87" t="s">
        <v>1006</v>
      </c>
      <c r="AS31" s="87" t="s">
        <v>1006</v>
      </c>
      <c r="AT31" s="87" t="s">
        <v>1006</v>
      </c>
      <c r="AU31" s="87" t="s">
        <v>1006</v>
      </c>
      <c r="AV31" s="87" t="s">
        <v>1006</v>
      </c>
      <c r="AW31" s="87" t="s">
        <v>1006</v>
      </c>
      <c r="AX31" s="87" t="s">
        <v>1006</v>
      </c>
      <c r="AY31" s="87" t="s">
        <v>1006</v>
      </c>
      <c r="AZ31" s="87" t="s">
        <v>1006</v>
      </c>
      <c r="BA31" s="87" t="s">
        <v>1006</v>
      </c>
      <c r="BB31" s="87" t="s">
        <v>1006</v>
      </c>
      <c r="BC31" s="87" t="s">
        <v>1006</v>
      </c>
      <c r="BD31" s="87" t="s">
        <v>1006</v>
      </c>
      <c r="BE31" s="87" t="s">
        <v>1006</v>
      </c>
      <c r="BF31" s="87" t="s">
        <v>1006</v>
      </c>
      <c r="BG31" s="87" t="s">
        <v>1006</v>
      </c>
      <c r="BH31" s="87" t="s">
        <v>1006</v>
      </c>
      <c r="BI31" s="87" t="s">
        <v>1006</v>
      </c>
      <c r="BJ31" s="87" t="s">
        <v>1006</v>
      </c>
      <c r="BK31" s="87" t="s">
        <v>1006</v>
      </c>
      <c r="BL31" s="87" t="s">
        <v>1006</v>
      </c>
      <c r="BM31" s="87" t="s">
        <v>1006</v>
      </c>
      <c r="BN31" s="87" t="s">
        <v>1006</v>
      </c>
      <c r="BO31" s="87" t="s">
        <v>1006</v>
      </c>
      <c r="BP31" s="87" t="s">
        <v>1006</v>
      </c>
      <c r="BQ31" s="87" t="s">
        <v>1006</v>
      </c>
      <c r="BR31" s="87"/>
      <c r="BS31" s="87"/>
      <c r="BT31" s="87"/>
      <c r="BU31" s="87" t="s">
        <v>1006</v>
      </c>
      <c r="BV31" s="87" t="s">
        <v>1006</v>
      </c>
    </row>
    <row r="32" s="27" customFormat="1" ht="86" customHeight="1" spans="1:74">
      <c r="A32" s="46">
        <v>25</v>
      </c>
      <c r="B32" s="46" t="s">
        <v>325</v>
      </c>
      <c r="C32" s="46" t="s">
        <v>312</v>
      </c>
      <c r="D32" s="46" t="s">
        <v>34</v>
      </c>
      <c r="E32" s="46" t="s">
        <v>38</v>
      </c>
      <c r="F32" s="46" t="s">
        <v>39</v>
      </c>
      <c r="G32" s="46" t="s">
        <v>313</v>
      </c>
      <c r="H32" s="47" t="s">
        <v>314</v>
      </c>
      <c r="I32" s="46" t="s">
        <v>321</v>
      </c>
      <c r="J32" s="46">
        <v>4.9</v>
      </c>
      <c r="K32" s="97">
        <v>2980</v>
      </c>
      <c r="L32" s="59">
        <f>SUM(M32,U32:W32)</f>
        <v>2835.215435</v>
      </c>
      <c r="M32" s="59">
        <f t="shared" si="3"/>
        <v>2835.215435</v>
      </c>
      <c r="N32" s="59">
        <v>2835.215435</v>
      </c>
      <c r="O32" s="59"/>
      <c r="P32" s="59"/>
      <c r="Q32" s="59"/>
      <c r="R32" s="46"/>
      <c r="S32" s="46"/>
      <c r="T32" s="46"/>
      <c r="U32" s="46"/>
      <c r="V32" s="46"/>
      <c r="W32" s="46"/>
      <c r="X32" s="46" t="s">
        <v>250</v>
      </c>
      <c r="Y32" s="46" t="s">
        <v>746</v>
      </c>
      <c r="Z32" s="46" t="s">
        <v>91</v>
      </c>
      <c r="AA32" s="46" t="s">
        <v>92</v>
      </c>
      <c r="AB32" s="46"/>
      <c r="AC32" s="87" t="s">
        <v>969</v>
      </c>
      <c r="AD32" s="87" t="s">
        <v>970</v>
      </c>
      <c r="AE32" s="87" t="s">
        <v>1007</v>
      </c>
      <c r="AF32" s="87" t="s">
        <v>970</v>
      </c>
      <c r="AG32" s="115">
        <v>45652</v>
      </c>
      <c r="AH32" s="87" t="s">
        <v>970</v>
      </c>
      <c r="AI32" s="115">
        <v>45652</v>
      </c>
      <c r="AJ32" s="87" t="s">
        <v>970</v>
      </c>
      <c r="AK32" s="115">
        <v>45660</v>
      </c>
      <c r="AL32" s="87" t="s">
        <v>973</v>
      </c>
      <c r="AM32" s="87"/>
      <c r="AN32" s="87" t="s">
        <v>970</v>
      </c>
      <c r="AO32" s="115">
        <v>45662</v>
      </c>
      <c r="AP32" s="87" t="s">
        <v>970</v>
      </c>
      <c r="AQ32" s="115">
        <v>45653</v>
      </c>
      <c r="AR32" s="87" t="s">
        <v>970</v>
      </c>
      <c r="AS32" s="115">
        <v>45664</v>
      </c>
      <c r="AT32" s="87" t="s">
        <v>970</v>
      </c>
      <c r="AU32" s="87" t="s">
        <v>1008</v>
      </c>
      <c r="AV32" s="87" t="s">
        <v>970</v>
      </c>
      <c r="AW32" s="115">
        <v>45672</v>
      </c>
      <c r="AX32" s="87" t="s">
        <v>970</v>
      </c>
      <c r="AY32" s="115">
        <v>45664</v>
      </c>
      <c r="AZ32" s="87" t="s">
        <v>970</v>
      </c>
      <c r="BA32" s="115">
        <v>45645</v>
      </c>
      <c r="BB32" s="87" t="s">
        <v>970</v>
      </c>
      <c r="BC32" s="115">
        <v>45673</v>
      </c>
      <c r="BD32" s="87" t="s">
        <v>970</v>
      </c>
      <c r="BE32" s="115">
        <v>45679</v>
      </c>
      <c r="BF32" s="87" t="s">
        <v>970</v>
      </c>
      <c r="BG32" s="115">
        <v>45678</v>
      </c>
      <c r="BH32" s="87" t="s">
        <v>970</v>
      </c>
      <c r="BI32" s="115">
        <v>45678</v>
      </c>
      <c r="BJ32" s="87" t="s">
        <v>970</v>
      </c>
      <c r="BK32" s="115">
        <v>45678</v>
      </c>
      <c r="BL32" s="87" t="s">
        <v>970</v>
      </c>
      <c r="BM32" s="115">
        <v>45709</v>
      </c>
      <c r="BN32" s="87" t="s">
        <v>970</v>
      </c>
      <c r="BO32" s="115">
        <v>45680</v>
      </c>
      <c r="BP32" s="87" t="s">
        <v>970</v>
      </c>
      <c r="BQ32" s="115">
        <v>45682</v>
      </c>
      <c r="BR32" s="115">
        <v>45704</v>
      </c>
      <c r="BS32" s="87" t="s">
        <v>1009</v>
      </c>
      <c r="BT32" s="87">
        <v>15026313180</v>
      </c>
      <c r="BU32" s="87" t="s">
        <v>1010</v>
      </c>
      <c r="BV32" s="87">
        <v>18980803570</v>
      </c>
    </row>
    <row r="33" s="27" customFormat="1" ht="86" customHeight="1" spans="1:74">
      <c r="A33" s="46">
        <v>26</v>
      </c>
      <c r="B33" s="46" t="s">
        <v>579</v>
      </c>
      <c r="C33" s="46" t="s">
        <v>553</v>
      </c>
      <c r="D33" s="46" t="s">
        <v>509</v>
      </c>
      <c r="E33" s="46" t="s">
        <v>554</v>
      </c>
      <c r="F33" s="46" t="s">
        <v>39</v>
      </c>
      <c r="G33" s="46" t="s">
        <v>250</v>
      </c>
      <c r="H33" s="47" t="s">
        <v>556</v>
      </c>
      <c r="I33" s="46" t="s">
        <v>148</v>
      </c>
      <c r="J33" s="46">
        <v>4</v>
      </c>
      <c r="K33" s="97">
        <v>60</v>
      </c>
      <c r="L33" s="59">
        <f>SUM(M33,U33:W33)</f>
        <v>60</v>
      </c>
      <c r="M33" s="59">
        <f t="shared" si="3"/>
        <v>60</v>
      </c>
      <c r="N33" s="59">
        <v>60</v>
      </c>
      <c r="O33" s="59"/>
      <c r="P33" s="59"/>
      <c r="Q33" s="59"/>
      <c r="R33" s="46"/>
      <c r="S33" s="46"/>
      <c r="T33" s="46"/>
      <c r="U33" s="46"/>
      <c r="V33" s="46"/>
      <c r="W33" s="46"/>
      <c r="X33" s="46" t="s">
        <v>250</v>
      </c>
      <c r="Y33" s="46" t="s">
        <v>746</v>
      </c>
      <c r="Z33" s="46" t="s">
        <v>557</v>
      </c>
      <c r="AA33" s="111" t="s">
        <v>558</v>
      </c>
      <c r="AB33" s="46"/>
      <c r="AC33" s="87" t="s">
        <v>842</v>
      </c>
      <c r="AD33" s="105" t="s">
        <v>973</v>
      </c>
      <c r="AE33" s="87" t="s">
        <v>973</v>
      </c>
      <c r="AF33" s="87" t="s">
        <v>970</v>
      </c>
      <c r="AG33" s="115">
        <v>45651</v>
      </c>
      <c r="AH33" s="87" t="s">
        <v>970</v>
      </c>
      <c r="AI33" s="115">
        <v>45651</v>
      </c>
      <c r="AJ33" s="87" t="s">
        <v>973</v>
      </c>
      <c r="AK33" s="87"/>
      <c r="AL33" s="87" t="s">
        <v>973</v>
      </c>
      <c r="AM33" s="87"/>
      <c r="AN33" s="87" t="s">
        <v>973</v>
      </c>
      <c r="AO33" s="87"/>
      <c r="AP33" s="87" t="s">
        <v>973</v>
      </c>
      <c r="AQ33" s="87"/>
      <c r="AR33" s="87" t="s">
        <v>973</v>
      </c>
      <c r="AS33" s="87"/>
      <c r="AT33" s="87" t="s">
        <v>973</v>
      </c>
      <c r="AU33" s="87"/>
      <c r="AV33" s="87" t="s">
        <v>973</v>
      </c>
      <c r="AW33" s="87"/>
      <c r="AX33" s="87" t="s">
        <v>973</v>
      </c>
      <c r="AY33" s="87"/>
      <c r="AZ33" s="87" t="s">
        <v>973</v>
      </c>
      <c r="BA33" s="87"/>
      <c r="BB33" s="87" t="s">
        <v>973</v>
      </c>
      <c r="BC33" s="87"/>
      <c r="BD33" s="87" t="s">
        <v>973</v>
      </c>
      <c r="BE33" s="87"/>
      <c r="BF33" s="87" t="s">
        <v>973</v>
      </c>
      <c r="BG33" s="87"/>
      <c r="BH33" s="87" t="s">
        <v>973</v>
      </c>
      <c r="BI33" s="87"/>
      <c r="BJ33" s="87" t="s">
        <v>973</v>
      </c>
      <c r="BK33" s="87"/>
      <c r="BL33" s="87" t="s">
        <v>973</v>
      </c>
      <c r="BM33" s="87"/>
      <c r="BN33" s="87" t="s">
        <v>970</v>
      </c>
      <c r="BO33" s="115">
        <v>45662</v>
      </c>
      <c r="BP33" s="87" t="s">
        <v>970</v>
      </c>
      <c r="BQ33" s="115">
        <v>45666</v>
      </c>
      <c r="BR33" s="115">
        <v>45694</v>
      </c>
      <c r="BS33" s="87" t="s">
        <v>1009</v>
      </c>
      <c r="BT33" s="87">
        <v>15026313180</v>
      </c>
      <c r="BU33" s="87" t="s">
        <v>1010</v>
      </c>
      <c r="BV33" s="87">
        <v>18980803570</v>
      </c>
    </row>
    <row r="34" s="27" customFormat="1" ht="86" customHeight="1" spans="1:74">
      <c r="A34" s="46">
        <v>27</v>
      </c>
      <c r="B34" s="46" t="s">
        <v>289</v>
      </c>
      <c r="C34" s="46" t="s">
        <v>290</v>
      </c>
      <c r="D34" s="46" t="s">
        <v>34</v>
      </c>
      <c r="E34" s="46" t="s">
        <v>38</v>
      </c>
      <c r="F34" s="46" t="s">
        <v>39</v>
      </c>
      <c r="G34" s="46" t="s">
        <v>291</v>
      </c>
      <c r="H34" s="47" t="s">
        <v>292</v>
      </c>
      <c r="I34" s="87" t="s">
        <v>42</v>
      </c>
      <c r="J34" s="46">
        <v>280</v>
      </c>
      <c r="K34" s="97">
        <v>85</v>
      </c>
      <c r="L34" s="59">
        <f>SUM(M34,U34,V34,W34)</f>
        <v>85</v>
      </c>
      <c r="M34" s="59">
        <f t="shared" si="3"/>
        <v>85</v>
      </c>
      <c r="N34" s="59">
        <v>85</v>
      </c>
      <c r="O34" s="99"/>
      <c r="P34" s="59"/>
      <c r="Q34" s="59"/>
      <c r="R34" s="46"/>
      <c r="S34" s="46"/>
      <c r="T34" s="46"/>
      <c r="U34" s="46"/>
      <c r="V34" s="46"/>
      <c r="W34" s="46"/>
      <c r="X34" s="46" t="s">
        <v>291</v>
      </c>
      <c r="Y34" s="46" t="s">
        <v>744</v>
      </c>
      <c r="Z34" s="46" t="s">
        <v>43</v>
      </c>
      <c r="AA34" s="46" t="s">
        <v>44</v>
      </c>
      <c r="AB34" s="46"/>
      <c r="AC34" s="87" t="s">
        <v>842</v>
      </c>
      <c r="AD34" s="87" t="s">
        <v>973</v>
      </c>
      <c r="AE34" s="87" t="s">
        <v>973</v>
      </c>
      <c r="AF34" s="87" t="s">
        <v>973</v>
      </c>
      <c r="AG34" s="87"/>
      <c r="AH34" s="87" t="s">
        <v>973</v>
      </c>
      <c r="AI34" s="87"/>
      <c r="AJ34" s="87" t="s">
        <v>973</v>
      </c>
      <c r="AK34" s="87"/>
      <c r="AL34" s="87" t="s">
        <v>973</v>
      </c>
      <c r="AM34" s="87"/>
      <c r="AN34" s="87" t="s">
        <v>973</v>
      </c>
      <c r="AO34" s="87"/>
      <c r="AP34" s="87" t="s">
        <v>973</v>
      </c>
      <c r="AQ34" s="87"/>
      <c r="AR34" s="87" t="s">
        <v>973</v>
      </c>
      <c r="AS34" s="87"/>
      <c r="AT34" s="87" t="s">
        <v>973</v>
      </c>
      <c r="AU34" s="87"/>
      <c r="AV34" s="87" t="s">
        <v>973</v>
      </c>
      <c r="AW34" s="87"/>
      <c r="AX34" s="87" t="s">
        <v>973</v>
      </c>
      <c r="AY34" s="87"/>
      <c r="AZ34" s="87" t="s">
        <v>973</v>
      </c>
      <c r="BA34" s="87"/>
      <c r="BB34" s="87" t="s">
        <v>973</v>
      </c>
      <c r="BC34" s="87"/>
      <c r="BD34" s="87" t="s">
        <v>973</v>
      </c>
      <c r="BE34" s="87"/>
      <c r="BF34" s="87" t="s">
        <v>973</v>
      </c>
      <c r="BG34" s="87"/>
      <c r="BH34" s="87" t="s">
        <v>973</v>
      </c>
      <c r="BI34" s="87"/>
      <c r="BJ34" s="87" t="s">
        <v>973</v>
      </c>
      <c r="BK34" s="87"/>
      <c r="BL34" s="87" t="s">
        <v>973</v>
      </c>
      <c r="BM34" s="87"/>
      <c r="BN34" s="111" t="s">
        <v>973</v>
      </c>
      <c r="BO34" s="87"/>
      <c r="BP34" s="111" t="s">
        <v>973</v>
      </c>
      <c r="BQ34" s="87"/>
      <c r="BR34" s="87"/>
      <c r="BS34" s="111" t="s">
        <v>744</v>
      </c>
      <c r="BT34" s="116" t="s">
        <v>1011</v>
      </c>
      <c r="BU34" s="116" t="s">
        <v>744</v>
      </c>
      <c r="BV34" s="116" t="s">
        <v>1011</v>
      </c>
    </row>
    <row r="35" s="27" customFormat="1" ht="86" customHeight="1" spans="1:74">
      <c r="A35" s="46">
        <v>28</v>
      </c>
      <c r="B35" s="46" t="s">
        <v>644</v>
      </c>
      <c r="C35" s="46" t="s">
        <v>882</v>
      </c>
      <c r="D35" s="46" t="s">
        <v>509</v>
      </c>
      <c r="E35" s="46" t="s">
        <v>562</v>
      </c>
      <c r="F35" s="46" t="s">
        <v>39</v>
      </c>
      <c r="G35" s="46" t="s">
        <v>291</v>
      </c>
      <c r="H35" s="47" t="s">
        <v>1012</v>
      </c>
      <c r="I35" s="46" t="s">
        <v>423</v>
      </c>
      <c r="J35" s="46">
        <v>3</v>
      </c>
      <c r="K35" s="97">
        <v>225</v>
      </c>
      <c r="L35" s="59">
        <f>SUM(M35,U35:W35)</f>
        <v>210</v>
      </c>
      <c r="M35" s="59">
        <f t="shared" si="3"/>
        <v>210</v>
      </c>
      <c r="N35" s="59">
        <v>210</v>
      </c>
      <c r="O35" s="59"/>
      <c r="P35" s="59"/>
      <c r="Q35" s="59"/>
      <c r="R35" s="46"/>
      <c r="S35" s="46"/>
      <c r="T35" s="46"/>
      <c r="U35" s="46"/>
      <c r="V35" s="46"/>
      <c r="W35" s="46"/>
      <c r="X35" s="46" t="s">
        <v>291</v>
      </c>
      <c r="Y35" s="46" t="s">
        <v>744</v>
      </c>
      <c r="Z35" s="87" t="s">
        <v>172</v>
      </c>
      <c r="AA35" s="46" t="s">
        <v>173</v>
      </c>
      <c r="AB35" s="46"/>
      <c r="AC35" s="87" t="s">
        <v>975</v>
      </c>
      <c r="AD35" s="87" t="s">
        <v>976</v>
      </c>
      <c r="AE35" s="111" t="s">
        <v>971</v>
      </c>
      <c r="AF35" s="111" t="s">
        <v>970</v>
      </c>
      <c r="AG35" s="115">
        <v>45716</v>
      </c>
      <c r="AH35" s="111" t="s">
        <v>973</v>
      </c>
      <c r="AI35" s="111"/>
      <c r="AJ35" s="111" t="s">
        <v>973</v>
      </c>
      <c r="AK35" s="111"/>
      <c r="AL35" s="111" t="s">
        <v>973</v>
      </c>
      <c r="AM35" s="111"/>
      <c r="AN35" s="111" t="s">
        <v>970</v>
      </c>
      <c r="AO35" s="115">
        <v>45721</v>
      </c>
      <c r="AP35" s="111" t="s">
        <v>970</v>
      </c>
      <c r="AQ35" s="115">
        <v>45717</v>
      </c>
      <c r="AR35" s="111" t="s">
        <v>970</v>
      </c>
      <c r="AS35" s="111">
        <v>3.15</v>
      </c>
      <c r="AT35" s="111" t="s">
        <v>970</v>
      </c>
      <c r="AU35" s="115">
        <v>45736</v>
      </c>
      <c r="AV35" s="111" t="s">
        <v>973</v>
      </c>
      <c r="AW35" s="111"/>
      <c r="AX35" s="111" t="s">
        <v>970</v>
      </c>
      <c r="AY35" s="115">
        <v>45746</v>
      </c>
      <c r="AZ35" s="111" t="s">
        <v>970</v>
      </c>
      <c r="BA35" s="115">
        <v>45748</v>
      </c>
      <c r="BB35" s="111" t="s">
        <v>970</v>
      </c>
      <c r="BC35" s="115">
        <v>45750</v>
      </c>
      <c r="BD35" s="111" t="s">
        <v>970</v>
      </c>
      <c r="BE35" s="115">
        <v>45751</v>
      </c>
      <c r="BF35" s="111" t="s">
        <v>970</v>
      </c>
      <c r="BG35" s="115">
        <v>45752</v>
      </c>
      <c r="BH35" s="111" t="s">
        <v>970</v>
      </c>
      <c r="BI35" s="115">
        <v>45755</v>
      </c>
      <c r="BJ35" s="111" t="s">
        <v>970</v>
      </c>
      <c r="BK35" s="115">
        <v>45757</v>
      </c>
      <c r="BL35" s="111" t="s">
        <v>970</v>
      </c>
      <c r="BM35" s="115">
        <v>45762</v>
      </c>
      <c r="BN35" s="111" t="s">
        <v>973</v>
      </c>
      <c r="BO35" s="116"/>
      <c r="BP35" s="111" t="s">
        <v>973</v>
      </c>
      <c r="BQ35" s="111"/>
      <c r="BR35" s="111"/>
      <c r="BS35" s="111" t="s">
        <v>744</v>
      </c>
      <c r="BT35" s="116" t="s">
        <v>1011</v>
      </c>
      <c r="BU35" s="116" t="s">
        <v>744</v>
      </c>
      <c r="BV35" s="116" t="s">
        <v>1011</v>
      </c>
    </row>
    <row r="36" s="27" customFormat="1" ht="86" customHeight="1" spans="1:74">
      <c r="A36" s="46">
        <v>29</v>
      </c>
      <c r="B36" s="46" t="s">
        <v>195</v>
      </c>
      <c r="C36" s="46" t="s">
        <v>200</v>
      </c>
      <c r="D36" s="46" t="s">
        <v>34</v>
      </c>
      <c r="E36" s="46" t="s">
        <v>38</v>
      </c>
      <c r="F36" s="46" t="s">
        <v>39</v>
      </c>
      <c r="G36" s="46" t="s">
        <v>201</v>
      </c>
      <c r="H36" s="47" t="s">
        <v>705</v>
      </c>
      <c r="I36" s="46" t="s">
        <v>42</v>
      </c>
      <c r="J36" s="46">
        <v>2200</v>
      </c>
      <c r="K36" s="97">
        <v>396</v>
      </c>
      <c r="L36" s="59">
        <f>SUM(M36,U36,V36,W36)</f>
        <v>310</v>
      </c>
      <c r="M36" s="59">
        <f t="shared" si="3"/>
        <v>310</v>
      </c>
      <c r="N36" s="59">
        <v>310</v>
      </c>
      <c r="O36" s="59"/>
      <c r="P36" s="59"/>
      <c r="Q36" s="59"/>
      <c r="R36" s="46"/>
      <c r="S36" s="46"/>
      <c r="T36" s="46"/>
      <c r="U36" s="46"/>
      <c r="V36" s="46"/>
      <c r="W36" s="46"/>
      <c r="X36" s="46" t="s">
        <v>201</v>
      </c>
      <c r="Y36" s="46" t="s">
        <v>719</v>
      </c>
      <c r="Z36" s="46" t="s">
        <v>68</v>
      </c>
      <c r="AA36" s="46" t="s">
        <v>69</v>
      </c>
      <c r="AB36" s="46"/>
      <c r="AC36" s="87" t="s">
        <v>975</v>
      </c>
      <c r="AD36" s="87" t="s">
        <v>976</v>
      </c>
      <c r="AE36" s="87" t="s">
        <v>998</v>
      </c>
      <c r="AF36" s="87" t="s">
        <v>970</v>
      </c>
      <c r="AG36" s="115">
        <v>45651</v>
      </c>
      <c r="AH36" s="87" t="s">
        <v>970</v>
      </c>
      <c r="AI36" s="115">
        <v>45651</v>
      </c>
      <c r="AJ36" s="87" t="s">
        <v>973</v>
      </c>
      <c r="AK36" s="87"/>
      <c r="AL36" s="87" t="s">
        <v>973</v>
      </c>
      <c r="AM36" s="87"/>
      <c r="AN36" s="87" t="s">
        <v>970</v>
      </c>
      <c r="AO36" s="115">
        <v>45651</v>
      </c>
      <c r="AP36" s="87" t="s">
        <v>970</v>
      </c>
      <c r="AQ36" s="115">
        <v>45651</v>
      </c>
      <c r="AR36" s="87" t="s">
        <v>970</v>
      </c>
      <c r="AS36" s="115">
        <v>45651</v>
      </c>
      <c r="AT36" s="87" t="s">
        <v>970</v>
      </c>
      <c r="AU36" s="115">
        <v>45651</v>
      </c>
      <c r="AV36" s="87" t="s">
        <v>973</v>
      </c>
      <c r="AW36" s="87"/>
      <c r="AX36" s="87" t="s">
        <v>973</v>
      </c>
      <c r="AY36" s="87"/>
      <c r="AZ36" s="87" t="s">
        <v>970</v>
      </c>
      <c r="BA36" s="115">
        <v>45662</v>
      </c>
      <c r="BB36" s="87" t="s">
        <v>970</v>
      </c>
      <c r="BC36" s="115">
        <v>45667</v>
      </c>
      <c r="BD36" s="87" t="s">
        <v>970</v>
      </c>
      <c r="BE36" s="115">
        <v>45672</v>
      </c>
      <c r="BF36" s="87" t="s">
        <v>970</v>
      </c>
      <c r="BG36" s="115">
        <v>45698</v>
      </c>
      <c r="BH36" s="87" t="s">
        <v>973</v>
      </c>
      <c r="BI36" s="87"/>
      <c r="BJ36" s="87" t="s">
        <v>973</v>
      </c>
      <c r="BK36" s="87"/>
      <c r="BL36" s="87" t="s">
        <v>973</v>
      </c>
      <c r="BM36" s="87"/>
      <c r="BN36" s="87" t="s">
        <v>973</v>
      </c>
      <c r="BO36" s="87"/>
      <c r="BP36" s="87" t="s">
        <v>973</v>
      </c>
      <c r="BQ36" s="87"/>
      <c r="BR36" s="87"/>
      <c r="BS36" s="87" t="s">
        <v>1013</v>
      </c>
      <c r="BT36" s="87">
        <v>19915299655</v>
      </c>
      <c r="BU36" s="87" t="s">
        <v>1013</v>
      </c>
      <c r="BV36" s="87">
        <v>19915299655</v>
      </c>
    </row>
    <row r="37" s="27" customFormat="1" ht="86" customHeight="1" spans="1:74">
      <c r="A37" s="46">
        <v>30</v>
      </c>
      <c r="B37" s="46" t="s">
        <v>426</v>
      </c>
      <c r="C37" s="46" t="s">
        <v>408</v>
      </c>
      <c r="D37" s="46" t="s">
        <v>34</v>
      </c>
      <c r="E37" s="46" t="s">
        <v>38</v>
      </c>
      <c r="F37" s="46" t="s">
        <v>39</v>
      </c>
      <c r="G37" s="46" t="s">
        <v>201</v>
      </c>
      <c r="H37" s="47" t="s">
        <v>865</v>
      </c>
      <c r="I37" s="87" t="s">
        <v>148</v>
      </c>
      <c r="J37" s="87">
        <v>1</v>
      </c>
      <c r="K37" s="97">
        <v>200</v>
      </c>
      <c r="L37" s="59">
        <f>SUM(M37,U37:W37)</f>
        <v>200</v>
      </c>
      <c r="M37" s="59">
        <f t="shared" si="3"/>
        <v>200</v>
      </c>
      <c r="N37" s="59">
        <v>200</v>
      </c>
      <c r="O37" s="59"/>
      <c r="P37" s="59"/>
      <c r="Q37" s="59"/>
      <c r="R37" s="46"/>
      <c r="S37" s="46"/>
      <c r="T37" s="46"/>
      <c r="U37" s="46"/>
      <c r="V37" s="46"/>
      <c r="W37" s="46"/>
      <c r="X37" s="46" t="s">
        <v>201</v>
      </c>
      <c r="Y37" s="46" t="s">
        <v>719</v>
      </c>
      <c r="Z37" s="87" t="s">
        <v>172</v>
      </c>
      <c r="AA37" s="46" t="s">
        <v>173</v>
      </c>
      <c r="AB37" s="46"/>
      <c r="AC37" s="87" t="s">
        <v>969</v>
      </c>
      <c r="AD37" s="87" t="s">
        <v>976</v>
      </c>
      <c r="AE37" s="87" t="s">
        <v>1014</v>
      </c>
      <c r="AF37" s="87" t="s">
        <v>970</v>
      </c>
      <c r="AG37" s="115">
        <v>45651</v>
      </c>
      <c r="AH37" s="87" t="s">
        <v>970</v>
      </c>
      <c r="AI37" s="115">
        <v>45651</v>
      </c>
      <c r="AJ37" s="87" t="s">
        <v>973</v>
      </c>
      <c r="AK37" s="87"/>
      <c r="AL37" s="87" t="s">
        <v>973</v>
      </c>
      <c r="AM37" s="87"/>
      <c r="AN37" s="87" t="s">
        <v>970</v>
      </c>
      <c r="AO37" s="115">
        <v>45651</v>
      </c>
      <c r="AP37" s="87" t="s">
        <v>970</v>
      </c>
      <c r="AQ37" s="115">
        <v>45651</v>
      </c>
      <c r="AR37" s="87" t="s">
        <v>970</v>
      </c>
      <c r="AS37" s="115">
        <v>45651</v>
      </c>
      <c r="AT37" s="87" t="s">
        <v>970</v>
      </c>
      <c r="AU37" s="115">
        <v>45651</v>
      </c>
      <c r="AV37" s="87" t="s">
        <v>973</v>
      </c>
      <c r="AW37" s="87"/>
      <c r="AX37" s="87" t="s">
        <v>973</v>
      </c>
      <c r="AY37" s="87"/>
      <c r="AZ37" s="87" t="s">
        <v>970</v>
      </c>
      <c r="BA37" s="115">
        <v>45662</v>
      </c>
      <c r="BB37" s="87" t="s">
        <v>970</v>
      </c>
      <c r="BC37" s="115">
        <v>45667</v>
      </c>
      <c r="BD37" s="87" t="s">
        <v>970</v>
      </c>
      <c r="BE37" s="115">
        <v>45672</v>
      </c>
      <c r="BF37" s="87" t="s">
        <v>970</v>
      </c>
      <c r="BG37" s="115">
        <v>45698</v>
      </c>
      <c r="BH37" s="87" t="s">
        <v>973</v>
      </c>
      <c r="BI37" s="87"/>
      <c r="BJ37" s="87" t="s">
        <v>973</v>
      </c>
      <c r="BK37" s="87"/>
      <c r="BL37" s="87" t="s">
        <v>973</v>
      </c>
      <c r="BM37" s="87"/>
      <c r="BN37" s="87" t="s">
        <v>973</v>
      </c>
      <c r="BO37" s="87"/>
      <c r="BP37" s="111" t="s">
        <v>973</v>
      </c>
      <c r="BQ37" s="87"/>
      <c r="BR37" s="87"/>
      <c r="BS37" s="87" t="s">
        <v>1013</v>
      </c>
      <c r="BT37" s="87">
        <v>19915299655</v>
      </c>
      <c r="BU37" s="87" t="s">
        <v>1013</v>
      </c>
      <c r="BV37" s="87">
        <v>19915299655</v>
      </c>
    </row>
    <row r="38" s="27" customFormat="1" ht="86" customHeight="1" spans="1:74">
      <c r="A38" s="46">
        <v>31</v>
      </c>
      <c r="B38" s="46" t="s">
        <v>579</v>
      </c>
      <c r="C38" s="46" t="s">
        <v>553</v>
      </c>
      <c r="D38" s="46" t="s">
        <v>509</v>
      </c>
      <c r="E38" s="46" t="s">
        <v>554</v>
      </c>
      <c r="F38" s="46" t="s">
        <v>39</v>
      </c>
      <c r="G38" s="46" t="s">
        <v>201</v>
      </c>
      <c r="H38" s="47" t="s">
        <v>556</v>
      </c>
      <c r="I38" s="46" t="s">
        <v>148</v>
      </c>
      <c r="J38" s="46">
        <v>1</v>
      </c>
      <c r="K38" s="97">
        <v>10</v>
      </c>
      <c r="L38" s="59">
        <f>SUM(M38,U38:W38)</f>
        <v>10</v>
      </c>
      <c r="M38" s="59">
        <f t="shared" si="3"/>
        <v>10</v>
      </c>
      <c r="N38" s="59">
        <v>10</v>
      </c>
      <c r="O38" s="59"/>
      <c r="P38" s="59">
        <v>0</v>
      </c>
      <c r="Q38" s="59"/>
      <c r="R38" s="46">
        <v>0</v>
      </c>
      <c r="S38" s="46">
        <v>0</v>
      </c>
      <c r="T38" s="46">
        <v>0</v>
      </c>
      <c r="U38" s="46">
        <v>0</v>
      </c>
      <c r="V38" s="46">
        <v>0</v>
      </c>
      <c r="W38" s="46">
        <v>0</v>
      </c>
      <c r="X38" s="46" t="s">
        <v>201</v>
      </c>
      <c r="Y38" s="46" t="s">
        <v>719</v>
      </c>
      <c r="Z38" s="46" t="s">
        <v>557</v>
      </c>
      <c r="AA38" s="111" t="s">
        <v>558</v>
      </c>
      <c r="AB38" s="46"/>
      <c r="AC38" s="87" t="s">
        <v>842</v>
      </c>
      <c r="AD38" s="105" t="s">
        <v>973</v>
      </c>
      <c r="AE38" s="87" t="s">
        <v>973</v>
      </c>
      <c r="AF38" s="113" t="s">
        <v>973</v>
      </c>
      <c r="AG38" s="87"/>
      <c r="AH38" s="113" t="s">
        <v>973</v>
      </c>
      <c r="AI38" s="87"/>
      <c r="AJ38" s="113" t="s">
        <v>973</v>
      </c>
      <c r="AK38" s="87"/>
      <c r="AL38" s="113" t="s">
        <v>973</v>
      </c>
      <c r="AM38" s="87"/>
      <c r="AN38" s="113" t="s">
        <v>973</v>
      </c>
      <c r="AO38" s="87"/>
      <c r="AP38" s="113" t="s">
        <v>973</v>
      </c>
      <c r="AQ38" s="87"/>
      <c r="AR38" s="113" t="s">
        <v>973</v>
      </c>
      <c r="AS38" s="87"/>
      <c r="AT38" s="113" t="s">
        <v>973</v>
      </c>
      <c r="AU38" s="87"/>
      <c r="AV38" s="113" t="s">
        <v>973</v>
      </c>
      <c r="AW38" s="87"/>
      <c r="AX38" s="113" t="s">
        <v>973</v>
      </c>
      <c r="AY38" s="87"/>
      <c r="AZ38" s="113" t="s">
        <v>973</v>
      </c>
      <c r="BA38" s="87"/>
      <c r="BB38" s="113" t="s">
        <v>973</v>
      </c>
      <c r="BC38" s="87"/>
      <c r="BD38" s="113" t="s">
        <v>973</v>
      </c>
      <c r="BE38" s="87"/>
      <c r="BF38" s="113" t="s">
        <v>973</v>
      </c>
      <c r="BG38" s="87"/>
      <c r="BH38" s="113" t="s">
        <v>973</v>
      </c>
      <c r="BI38" s="117"/>
      <c r="BJ38" s="113" t="s">
        <v>973</v>
      </c>
      <c r="BK38" s="87"/>
      <c r="BL38" s="113" t="s">
        <v>973</v>
      </c>
      <c r="BM38" s="87"/>
      <c r="BN38" s="113" t="s">
        <v>970</v>
      </c>
      <c r="BO38" s="115">
        <v>45672</v>
      </c>
      <c r="BP38" s="121" t="s">
        <v>973</v>
      </c>
      <c r="BQ38" s="87"/>
      <c r="BR38" s="115">
        <v>45715</v>
      </c>
      <c r="BS38" s="87" t="s">
        <v>113</v>
      </c>
      <c r="BT38" s="87">
        <v>15276129923</v>
      </c>
      <c r="BU38" s="87" t="s">
        <v>1015</v>
      </c>
      <c r="BV38" s="87">
        <v>13279734565</v>
      </c>
    </row>
    <row r="39" s="27" customFormat="1" ht="86" customHeight="1" spans="1:74">
      <c r="A39" s="46">
        <v>32</v>
      </c>
      <c r="B39" s="46" t="s">
        <v>432</v>
      </c>
      <c r="C39" s="46" t="s">
        <v>418</v>
      </c>
      <c r="D39" s="46" t="s">
        <v>34</v>
      </c>
      <c r="E39" s="46" t="s">
        <v>108</v>
      </c>
      <c r="F39" s="46" t="s">
        <v>39</v>
      </c>
      <c r="G39" s="46" t="s">
        <v>328</v>
      </c>
      <c r="H39" s="47" t="s">
        <v>754</v>
      </c>
      <c r="I39" s="87" t="s">
        <v>42</v>
      </c>
      <c r="J39" s="46">
        <v>46</v>
      </c>
      <c r="K39" s="97">
        <v>395</v>
      </c>
      <c r="L39" s="59">
        <f>SUM(M39,U39:W39)</f>
        <v>375</v>
      </c>
      <c r="M39" s="59">
        <f t="shared" si="3"/>
        <v>375</v>
      </c>
      <c r="N39" s="59">
        <v>375</v>
      </c>
      <c r="O39" s="98"/>
      <c r="P39" s="98"/>
      <c r="Q39" s="98"/>
      <c r="R39" s="87"/>
      <c r="S39" s="87"/>
      <c r="T39" s="87"/>
      <c r="U39" s="87"/>
      <c r="V39" s="86"/>
      <c r="W39" s="86"/>
      <c r="X39" s="46" t="s">
        <v>68</v>
      </c>
      <c r="Y39" s="46" t="s">
        <v>69</v>
      </c>
      <c r="Z39" s="46" t="s">
        <v>172</v>
      </c>
      <c r="AA39" s="46" t="s">
        <v>173</v>
      </c>
      <c r="AB39" s="46"/>
      <c r="AC39" s="87" t="s">
        <v>975</v>
      </c>
      <c r="AD39" s="87" t="s">
        <v>973</v>
      </c>
      <c r="AE39" s="111" t="s">
        <v>1016</v>
      </c>
      <c r="AF39" s="111" t="s">
        <v>970</v>
      </c>
      <c r="AG39" s="115">
        <v>45660</v>
      </c>
      <c r="AH39" s="111" t="s">
        <v>970</v>
      </c>
      <c r="AI39" s="115">
        <v>45677</v>
      </c>
      <c r="AJ39" s="111" t="s">
        <v>973</v>
      </c>
      <c r="AK39" s="111"/>
      <c r="AL39" s="111" t="s">
        <v>973</v>
      </c>
      <c r="AM39" s="111"/>
      <c r="AN39" s="111" t="s">
        <v>970</v>
      </c>
      <c r="AO39" s="115">
        <v>45656</v>
      </c>
      <c r="AP39" s="111" t="s">
        <v>970</v>
      </c>
      <c r="AQ39" s="115">
        <v>45677</v>
      </c>
      <c r="AR39" s="111" t="s">
        <v>970</v>
      </c>
      <c r="AS39" s="119">
        <v>45677</v>
      </c>
      <c r="AT39" s="111" t="s">
        <v>973</v>
      </c>
      <c r="AU39" s="111"/>
      <c r="AV39" s="111" t="s">
        <v>973</v>
      </c>
      <c r="AW39" s="111"/>
      <c r="AX39" s="111" t="s">
        <v>973</v>
      </c>
      <c r="AY39" s="111"/>
      <c r="AZ39" s="111" t="s">
        <v>970</v>
      </c>
      <c r="BA39" s="115">
        <v>45677</v>
      </c>
      <c r="BB39" s="111" t="s">
        <v>970</v>
      </c>
      <c r="BC39" s="119">
        <v>45687</v>
      </c>
      <c r="BD39" s="111" t="s">
        <v>970</v>
      </c>
      <c r="BE39" s="119">
        <v>45708</v>
      </c>
      <c r="BF39" s="111" t="s">
        <v>973</v>
      </c>
      <c r="BG39" s="111"/>
      <c r="BH39" s="111" t="s">
        <v>973</v>
      </c>
      <c r="BI39" s="111"/>
      <c r="BJ39" s="111" t="s">
        <v>973</v>
      </c>
      <c r="BK39" s="111"/>
      <c r="BL39" s="111" t="s">
        <v>973</v>
      </c>
      <c r="BM39" s="111"/>
      <c r="BN39" s="111" t="s">
        <v>970</v>
      </c>
      <c r="BO39" s="115">
        <v>45689</v>
      </c>
      <c r="BP39" s="111" t="s">
        <v>970</v>
      </c>
      <c r="BQ39" s="115">
        <v>45691</v>
      </c>
      <c r="BR39" s="115">
        <v>45712</v>
      </c>
      <c r="BS39" s="111" t="s">
        <v>69</v>
      </c>
      <c r="BT39" s="111">
        <v>18009985806</v>
      </c>
      <c r="BU39" s="111" t="s">
        <v>69</v>
      </c>
      <c r="BV39" s="111">
        <v>18009985806</v>
      </c>
    </row>
    <row r="40" s="27" customFormat="1" ht="86" customHeight="1" spans="1:74">
      <c r="A40" s="46">
        <v>33</v>
      </c>
      <c r="B40" s="46" t="s">
        <v>162</v>
      </c>
      <c r="C40" s="46" t="s">
        <v>167</v>
      </c>
      <c r="D40" s="46" t="s">
        <v>34</v>
      </c>
      <c r="E40" s="46" t="s">
        <v>168</v>
      </c>
      <c r="F40" s="87" t="s">
        <v>39</v>
      </c>
      <c r="G40" s="87" t="s">
        <v>703</v>
      </c>
      <c r="H40" s="47" t="s">
        <v>822</v>
      </c>
      <c r="I40" s="87" t="s">
        <v>171</v>
      </c>
      <c r="J40" s="87">
        <f>32673+10185</f>
        <v>42858</v>
      </c>
      <c r="K40" s="97">
        <v>1000</v>
      </c>
      <c r="L40" s="59">
        <f>SUM(M40,U40,V40,W40)</f>
        <v>1000</v>
      </c>
      <c r="M40" s="59">
        <f t="shared" si="3"/>
        <v>1000</v>
      </c>
      <c r="N40" s="59">
        <v>1000</v>
      </c>
      <c r="O40" s="98"/>
      <c r="P40" s="98"/>
      <c r="Q40" s="98"/>
      <c r="R40" s="87"/>
      <c r="S40" s="87"/>
      <c r="T40" s="87"/>
      <c r="U40" s="87"/>
      <c r="V40" s="87"/>
      <c r="W40" s="87"/>
      <c r="X40" s="87" t="s">
        <v>172</v>
      </c>
      <c r="Y40" s="111" t="s">
        <v>173</v>
      </c>
      <c r="Z40" s="87" t="s">
        <v>172</v>
      </c>
      <c r="AA40" s="111" t="s">
        <v>173</v>
      </c>
      <c r="AB40" s="46"/>
      <c r="AC40" s="87" t="s">
        <v>1005</v>
      </c>
      <c r="AD40" s="87" t="s">
        <v>973</v>
      </c>
      <c r="AE40" s="87" t="s">
        <v>973</v>
      </c>
      <c r="AF40" s="87" t="s">
        <v>1006</v>
      </c>
      <c r="AG40" s="87" t="s">
        <v>1006</v>
      </c>
      <c r="AH40" s="87" t="s">
        <v>1006</v>
      </c>
      <c r="AI40" s="87" t="s">
        <v>1006</v>
      </c>
      <c r="AJ40" s="87" t="s">
        <v>1006</v>
      </c>
      <c r="AK40" s="87" t="s">
        <v>1006</v>
      </c>
      <c r="AL40" s="87" t="s">
        <v>1006</v>
      </c>
      <c r="AM40" s="87" t="s">
        <v>1006</v>
      </c>
      <c r="AN40" s="87" t="s">
        <v>1006</v>
      </c>
      <c r="AO40" s="87" t="s">
        <v>1006</v>
      </c>
      <c r="AP40" s="87" t="s">
        <v>1006</v>
      </c>
      <c r="AQ40" s="87" t="s">
        <v>1006</v>
      </c>
      <c r="AR40" s="87" t="s">
        <v>1006</v>
      </c>
      <c r="AS40" s="87" t="s">
        <v>1006</v>
      </c>
      <c r="AT40" s="87" t="s">
        <v>1006</v>
      </c>
      <c r="AU40" s="87" t="s">
        <v>1006</v>
      </c>
      <c r="AV40" s="87" t="s">
        <v>1006</v>
      </c>
      <c r="AW40" s="87" t="s">
        <v>1006</v>
      </c>
      <c r="AX40" s="87" t="s">
        <v>1006</v>
      </c>
      <c r="AY40" s="87" t="s">
        <v>1006</v>
      </c>
      <c r="AZ40" s="87" t="s">
        <v>1006</v>
      </c>
      <c r="BA40" s="87" t="s">
        <v>1006</v>
      </c>
      <c r="BB40" s="87" t="s">
        <v>1006</v>
      </c>
      <c r="BC40" s="87" t="s">
        <v>1006</v>
      </c>
      <c r="BD40" s="87" t="s">
        <v>1006</v>
      </c>
      <c r="BE40" s="87" t="s">
        <v>1006</v>
      </c>
      <c r="BF40" s="87" t="s">
        <v>1006</v>
      </c>
      <c r="BG40" s="87" t="s">
        <v>1006</v>
      </c>
      <c r="BH40" s="87" t="s">
        <v>1006</v>
      </c>
      <c r="BI40" s="87" t="s">
        <v>1006</v>
      </c>
      <c r="BJ40" s="87" t="s">
        <v>1006</v>
      </c>
      <c r="BK40" s="87" t="s">
        <v>1006</v>
      </c>
      <c r="BL40" s="87" t="s">
        <v>1006</v>
      </c>
      <c r="BM40" s="87" t="s">
        <v>1006</v>
      </c>
      <c r="BN40" s="87" t="s">
        <v>1006</v>
      </c>
      <c r="BO40" s="87" t="s">
        <v>1006</v>
      </c>
      <c r="BP40" s="87" t="s">
        <v>1006</v>
      </c>
      <c r="BQ40" s="87" t="s">
        <v>1006</v>
      </c>
      <c r="BR40" s="87"/>
      <c r="BS40" s="87"/>
      <c r="BT40" s="87"/>
      <c r="BU40" s="87" t="s">
        <v>1006</v>
      </c>
      <c r="BV40" s="87" t="s">
        <v>1006</v>
      </c>
    </row>
    <row r="41" s="27" customFormat="1" ht="86" customHeight="1" spans="1:74">
      <c r="A41" s="46">
        <v>34</v>
      </c>
      <c r="B41" s="46" t="s">
        <v>199</v>
      </c>
      <c r="C41" s="46" t="s">
        <v>204</v>
      </c>
      <c r="D41" s="46" t="s">
        <v>34</v>
      </c>
      <c r="E41" s="46" t="s">
        <v>38</v>
      </c>
      <c r="F41" s="46" t="s">
        <v>39</v>
      </c>
      <c r="G41" s="46" t="s">
        <v>205</v>
      </c>
      <c r="H41" s="47" t="s">
        <v>705</v>
      </c>
      <c r="I41" s="46" t="s">
        <v>42</v>
      </c>
      <c r="J41" s="46">
        <v>2200</v>
      </c>
      <c r="K41" s="97">
        <v>396</v>
      </c>
      <c r="L41" s="59">
        <f>SUM(M41,U41,V41,W41)</f>
        <v>310</v>
      </c>
      <c r="M41" s="59">
        <f t="shared" si="3"/>
        <v>310</v>
      </c>
      <c r="N41" s="59">
        <v>310</v>
      </c>
      <c r="O41" s="59"/>
      <c r="P41" s="59"/>
      <c r="Q41" s="59"/>
      <c r="R41" s="46"/>
      <c r="S41" s="46"/>
      <c r="T41" s="46"/>
      <c r="U41" s="46"/>
      <c r="V41" s="46"/>
      <c r="W41" s="46"/>
      <c r="X41" s="46" t="s">
        <v>205</v>
      </c>
      <c r="Y41" s="46" t="s">
        <v>720</v>
      </c>
      <c r="Z41" s="46" t="s">
        <v>68</v>
      </c>
      <c r="AA41" s="46" t="s">
        <v>69</v>
      </c>
      <c r="AB41" s="46"/>
      <c r="AC41" s="87" t="s">
        <v>975</v>
      </c>
      <c r="AD41" s="87" t="s">
        <v>976</v>
      </c>
      <c r="AE41" s="114" t="s">
        <v>984</v>
      </c>
      <c r="AF41" s="114" t="s">
        <v>970</v>
      </c>
      <c r="AG41" s="115">
        <v>45653</v>
      </c>
      <c r="AH41" s="114" t="s">
        <v>970</v>
      </c>
      <c r="AI41" s="115">
        <v>45677</v>
      </c>
      <c r="AJ41" s="114" t="s">
        <v>973</v>
      </c>
      <c r="AK41" s="114"/>
      <c r="AL41" s="114" t="s">
        <v>973</v>
      </c>
      <c r="AM41" s="114"/>
      <c r="AN41" s="114" t="s">
        <v>970</v>
      </c>
      <c r="AO41" s="115">
        <v>45653</v>
      </c>
      <c r="AP41" s="114" t="s">
        <v>970</v>
      </c>
      <c r="AQ41" s="115">
        <v>45660</v>
      </c>
      <c r="AR41" s="114" t="s">
        <v>970</v>
      </c>
      <c r="AS41" s="117">
        <v>45664</v>
      </c>
      <c r="AT41" s="114" t="s">
        <v>970</v>
      </c>
      <c r="AU41" s="115">
        <v>45674</v>
      </c>
      <c r="AV41" s="114" t="s">
        <v>973</v>
      </c>
      <c r="AW41" s="114"/>
      <c r="AX41" s="114" t="s">
        <v>970</v>
      </c>
      <c r="AY41" s="117">
        <v>45674</v>
      </c>
      <c r="AZ41" s="114" t="s">
        <v>970</v>
      </c>
      <c r="BA41" s="115">
        <v>45672</v>
      </c>
      <c r="BB41" s="114" t="s">
        <v>970</v>
      </c>
      <c r="BC41" s="115">
        <v>45677</v>
      </c>
      <c r="BD41" s="114" t="s">
        <v>970</v>
      </c>
      <c r="BE41" s="115">
        <v>45682</v>
      </c>
      <c r="BF41" s="114" t="s">
        <v>970</v>
      </c>
      <c r="BG41" s="115">
        <v>45698</v>
      </c>
      <c r="BH41" s="114" t="s">
        <v>970</v>
      </c>
      <c r="BI41" s="115">
        <v>45731</v>
      </c>
      <c r="BJ41" s="114" t="s">
        <v>973</v>
      </c>
      <c r="BK41" s="114"/>
      <c r="BL41" s="114" t="s">
        <v>973</v>
      </c>
      <c r="BM41" s="114"/>
      <c r="BN41" s="114" t="s">
        <v>973</v>
      </c>
      <c r="BO41" s="114"/>
      <c r="BP41" s="114" t="s">
        <v>973</v>
      </c>
      <c r="BQ41" s="114"/>
      <c r="BR41" s="117">
        <v>45716</v>
      </c>
      <c r="BS41" s="114" t="s">
        <v>1017</v>
      </c>
      <c r="BT41" s="114">
        <v>15309983900</v>
      </c>
      <c r="BU41" s="114" t="s">
        <v>1017</v>
      </c>
      <c r="BV41" s="114">
        <v>15309983900</v>
      </c>
    </row>
    <row r="42" s="28" customFormat="1" ht="86" customHeight="1" spans="1:74">
      <c r="A42" s="46">
        <v>35</v>
      </c>
      <c r="B42" s="46" t="s">
        <v>465</v>
      </c>
      <c r="C42" s="46" t="s">
        <v>449</v>
      </c>
      <c r="D42" s="46" t="s">
        <v>34</v>
      </c>
      <c r="E42" s="46" t="s">
        <v>38</v>
      </c>
      <c r="F42" s="46" t="s">
        <v>39</v>
      </c>
      <c r="G42" s="46" t="s">
        <v>205</v>
      </c>
      <c r="H42" s="47" t="s">
        <v>1018</v>
      </c>
      <c r="I42" s="46" t="s">
        <v>423</v>
      </c>
      <c r="J42" s="46">
        <v>5.2</v>
      </c>
      <c r="K42" s="97">
        <v>390</v>
      </c>
      <c r="L42" s="59">
        <f>SUM(M42,U42:W42)</f>
        <v>370</v>
      </c>
      <c r="M42" s="59">
        <f t="shared" si="3"/>
        <v>370</v>
      </c>
      <c r="N42" s="59">
        <v>370</v>
      </c>
      <c r="O42" s="59"/>
      <c r="P42" s="59"/>
      <c r="Q42" s="59"/>
      <c r="R42" s="46"/>
      <c r="S42" s="46"/>
      <c r="T42" s="46"/>
      <c r="U42" s="46"/>
      <c r="V42" s="46"/>
      <c r="W42" s="46"/>
      <c r="X42" s="46" t="s">
        <v>205</v>
      </c>
      <c r="Y42" s="46" t="s">
        <v>720</v>
      </c>
      <c r="Z42" s="87" t="s">
        <v>172</v>
      </c>
      <c r="AA42" s="46" t="s">
        <v>173</v>
      </c>
      <c r="AB42" s="46"/>
      <c r="AC42" s="87" t="s">
        <v>975</v>
      </c>
      <c r="AD42" s="87" t="s">
        <v>976</v>
      </c>
      <c r="AE42" s="114" t="s">
        <v>984</v>
      </c>
      <c r="AF42" s="114" t="s">
        <v>970</v>
      </c>
      <c r="AG42" s="115">
        <v>45653</v>
      </c>
      <c r="AH42" s="114" t="s">
        <v>973</v>
      </c>
      <c r="AI42" s="114"/>
      <c r="AJ42" s="114" t="s">
        <v>973</v>
      </c>
      <c r="AK42" s="114"/>
      <c r="AL42" s="114" t="s">
        <v>973</v>
      </c>
      <c r="AM42" s="114"/>
      <c r="AN42" s="114" t="s">
        <v>970</v>
      </c>
      <c r="AO42" s="115">
        <v>45653</v>
      </c>
      <c r="AP42" s="114" t="s">
        <v>970</v>
      </c>
      <c r="AQ42" s="115">
        <v>45660</v>
      </c>
      <c r="AR42" s="114" t="s">
        <v>970</v>
      </c>
      <c r="AS42" s="117">
        <v>45664</v>
      </c>
      <c r="AT42" s="114" t="s">
        <v>970</v>
      </c>
      <c r="AU42" s="115">
        <v>45674</v>
      </c>
      <c r="AV42" s="114" t="s">
        <v>973</v>
      </c>
      <c r="AW42" s="114"/>
      <c r="AX42" s="114" t="s">
        <v>970</v>
      </c>
      <c r="AY42" s="117">
        <v>45674</v>
      </c>
      <c r="AZ42" s="114" t="s">
        <v>970</v>
      </c>
      <c r="BA42" s="115">
        <v>45672</v>
      </c>
      <c r="BB42" s="114" t="s">
        <v>970</v>
      </c>
      <c r="BC42" s="115">
        <v>45677</v>
      </c>
      <c r="BD42" s="114" t="s">
        <v>970</v>
      </c>
      <c r="BE42" s="115">
        <v>45682</v>
      </c>
      <c r="BF42" s="114" t="s">
        <v>970</v>
      </c>
      <c r="BG42" s="115">
        <v>45698</v>
      </c>
      <c r="BH42" s="114" t="s">
        <v>973</v>
      </c>
      <c r="BI42" s="114"/>
      <c r="BJ42" s="114" t="s">
        <v>970</v>
      </c>
      <c r="BK42" s="115">
        <v>45731</v>
      </c>
      <c r="BL42" s="114" t="s">
        <v>973</v>
      </c>
      <c r="BM42" s="114"/>
      <c r="BN42" s="114" t="s">
        <v>973</v>
      </c>
      <c r="BO42" s="114"/>
      <c r="BP42" s="122" t="s">
        <v>973</v>
      </c>
      <c r="BQ42" s="114"/>
      <c r="BR42" s="117">
        <v>45716</v>
      </c>
      <c r="BS42" s="114" t="s">
        <v>1017</v>
      </c>
      <c r="BT42" s="114">
        <v>15309983900</v>
      </c>
      <c r="BU42" s="114" t="s">
        <v>1017</v>
      </c>
      <c r="BV42" s="114">
        <v>15309983900</v>
      </c>
    </row>
    <row r="43" s="28" customFormat="1" ht="86" customHeight="1" spans="1:74">
      <c r="A43" s="46">
        <v>36</v>
      </c>
      <c r="B43" s="46" t="s">
        <v>892</v>
      </c>
      <c r="C43" s="46" t="s">
        <v>549</v>
      </c>
      <c r="D43" s="46" t="s">
        <v>509</v>
      </c>
      <c r="E43" s="46" t="s">
        <v>513</v>
      </c>
      <c r="F43" s="46" t="s">
        <v>39</v>
      </c>
      <c r="G43" s="46" t="s">
        <v>550</v>
      </c>
      <c r="H43" s="47" t="s">
        <v>1019</v>
      </c>
      <c r="I43" s="46" t="s">
        <v>423</v>
      </c>
      <c r="J43" s="46">
        <v>8</v>
      </c>
      <c r="K43" s="97">
        <v>390</v>
      </c>
      <c r="L43" s="59">
        <f>SUM(M43,U43:W43)</f>
        <v>370</v>
      </c>
      <c r="M43" s="59">
        <f t="shared" si="3"/>
        <v>370</v>
      </c>
      <c r="N43" s="59">
        <v>370</v>
      </c>
      <c r="O43" s="59"/>
      <c r="P43" s="59"/>
      <c r="Q43" s="59"/>
      <c r="R43" s="46"/>
      <c r="S43" s="46"/>
      <c r="T43" s="46"/>
      <c r="U43" s="46"/>
      <c r="V43" s="46"/>
      <c r="W43" s="46"/>
      <c r="X43" s="46" t="s">
        <v>205</v>
      </c>
      <c r="Y43" s="46" t="s">
        <v>720</v>
      </c>
      <c r="Z43" s="46" t="s">
        <v>322</v>
      </c>
      <c r="AA43" s="46" t="s">
        <v>323</v>
      </c>
      <c r="AB43" s="46"/>
      <c r="AC43" s="87" t="s">
        <v>975</v>
      </c>
      <c r="AD43" s="87" t="s">
        <v>973</v>
      </c>
      <c r="AE43" s="114" t="s">
        <v>1020</v>
      </c>
      <c r="AF43" s="114" t="s">
        <v>970</v>
      </c>
      <c r="AG43" s="115">
        <v>45653</v>
      </c>
      <c r="AH43" s="114" t="s">
        <v>973</v>
      </c>
      <c r="AI43" s="114"/>
      <c r="AJ43" s="114" t="s">
        <v>970</v>
      </c>
      <c r="AK43" s="115">
        <v>45672</v>
      </c>
      <c r="AL43" s="114" t="s">
        <v>973</v>
      </c>
      <c r="AM43" s="114"/>
      <c r="AN43" s="114" t="s">
        <v>970</v>
      </c>
      <c r="AO43" s="115">
        <v>45653</v>
      </c>
      <c r="AP43" s="114" t="s">
        <v>970</v>
      </c>
      <c r="AQ43" s="115">
        <v>45660</v>
      </c>
      <c r="AR43" s="114" t="s">
        <v>970</v>
      </c>
      <c r="AS43" s="117">
        <v>45664</v>
      </c>
      <c r="AT43" s="114" t="s">
        <v>970</v>
      </c>
      <c r="AU43" s="115">
        <v>45674</v>
      </c>
      <c r="AV43" s="114" t="s">
        <v>970</v>
      </c>
      <c r="AW43" s="117">
        <v>45682</v>
      </c>
      <c r="AX43" s="114" t="s">
        <v>970</v>
      </c>
      <c r="AY43" s="117">
        <v>45674</v>
      </c>
      <c r="AZ43" s="114" t="s">
        <v>970</v>
      </c>
      <c r="BA43" s="115">
        <v>45672</v>
      </c>
      <c r="BB43" s="114" t="s">
        <v>970</v>
      </c>
      <c r="BC43" s="115">
        <v>45677</v>
      </c>
      <c r="BD43" s="114" t="s">
        <v>970</v>
      </c>
      <c r="BE43" s="115">
        <v>45688</v>
      </c>
      <c r="BF43" s="114" t="s">
        <v>970</v>
      </c>
      <c r="BG43" s="115">
        <v>45698</v>
      </c>
      <c r="BH43" s="114" t="s">
        <v>973</v>
      </c>
      <c r="BI43" s="114"/>
      <c r="BJ43" s="114" t="s">
        <v>973</v>
      </c>
      <c r="BK43" s="114"/>
      <c r="BL43" s="114" t="s">
        <v>973</v>
      </c>
      <c r="BM43" s="114"/>
      <c r="BN43" s="114" t="s">
        <v>973</v>
      </c>
      <c r="BO43" s="114"/>
      <c r="BP43" s="122" t="s">
        <v>973</v>
      </c>
      <c r="BQ43" s="114"/>
      <c r="BR43" s="117">
        <v>45716</v>
      </c>
      <c r="BS43" s="114" t="s">
        <v>1017</v>
      </c>
      <c r="BT43" s="114">
        <v>15309983900</v>
      </c>
      <c r="BU43" s="114" t="s">
        <v>1017</v>
      </c>
      <c r="BV43" s="114">
        <v>15309983900</v>
      </c>
    </row>
    <row r="44" s="27" customFormat="1" ht="86" customHeight="1" spans="1:74">
      <c r="A44" s="46">
        <v>37</v>
      </c>
      <c r="B44" s="46" t="s">
        <v>579</v>
      </c>
      <c r="C44" s="46" t="s">
        <v>553</v>
      </c>
      <c r="D44" s="46" t="s">
        <v>509</v>
      </c>
      <c r="E44" s="46" t="s">
        <v>554</v>
      </c>
      <c r="F44" s="46" t="s">
        <v>39</v>
      </c>
      <c r="G44" s="46" t="s">
        <v>205</v>
      </c>
      <c r="H44" s="47" t="s">
        <v>556</v>
      </c>
      <c r="I44" s="46" t="s">
        <v>148</v>
      </c>
      <c r="J44" s="46">
        <v>6</v>
      </c>
      <c r="K44" s="97">
        <v>60</v>
      </c>
      <c r="L44" s="59">
        <f>SUM(M44,U44:W44)</f>
        <v>60</v>
      </c>
      <c r="M44" s="59">
        <f t="shared" si="3"/>
        <v>60</v>
      </c>
      <c r="N44" s="59">
        <v>60</v>
      </c>
      <c r="O44" s="59"/>
      <c r="P44" s="59"/>
      <c r="Q44" s="59"/>
      <c r="R44" s="46"/>
      <c r="S44" s="46"/>
      <c r="T44" s="46"/>
      <c r="U44" s="46"/>
      <c r="V44" s="46"/>
      <c r="W44" s="46"/>
      <c r="X44" s="46" t="s">
        <v>205</v>
      </c>
      <c r="Y44" s="46" t="s">
        <v>720</v>
      </c>
      <c r="Z44" s="46" t="s">
        <v>557</v>
      </c>
      <c r="AA44" s="111" t="s">
        <v>558</v>
      </c>
      <c r="AB44" s="46"/>
      <c r="AC44" s="87" t="s">
        <v>842</v>
      </c>
      <c r="AD44" s="105" t="s">
        <v>973</v>
      </c>
      <c r="AE44" s="87" t="s">
        <v>973</v>
      </c>
      <c r="AF44" s="113" t="s">
        <v>973</v>
      </c>
      <c r="AG44" s="87"/>
      <c r="AH44" s="113" t="s">
        <v>973</v>
      </c>
      <c r="AI44" s="87"/>
      <c r="AJ44" s="113" t="s">
        <v>973</v>
      </c>
      <c r="AK44" s="87"/>
      <c r="AL44" s="113" t="s">
        <v>973</v>
      </c>
      <c r="AM44" s="87"/>
      <c r="AN44" s="113" t="s">
        <v>973</v>
      </c>
      <c r="AO44" s="87"/>
      <c r="AP44" s="113" t="s">
        <v>973</v>
      </c>
      <c r="AQ44" s="87"/>
      <c r="AR44" s="113" t="s">
        <v>973</v>
      </c>
      <c r="AS44" s="87"/>
      <c r="AT44" s="113" t="s">
        <v>973</v>
      </c>
      <c r="AU44" s="87"/>
      <c r="AV44" s="113" t="s">
        <v>973</v>
      </c>
      <c r="AW44" s="87"/>
      <c r="AX44" s="113" t="s">
        <v>973</v>
      </c>
      <c r="AY44" s="87"/>
      <c r="AZ44" s="113" t="s">
        <v>973</v>
      </c>
      <c r="BA44" s="87"/>
      <c r="BB44" s="113" t="s">
        <v>973</v>
      </c>
      <c r="BC44" s="87"/>
      <c r="BD44" s="113" t="s">
        <v>973</v>
      </c>
      <c r="BE44" s="87"/>
      <c r="BF44" s="113" t="s">
        <v>973</v>
      </c>
      <c r="BG44" s="87"/>
      <c r="BH44" s="113" t="s">
        <v>973</v>
      </c>
      <c r="BI44" s="87"/>
      <c r="BJ44" s="113" t="s">
        <v>973</v>
      </c>
      <c r="BK44" s="87"/>
      <c r="BL44" s="113" t="s">
        <v>973</v>
      </c>
      <c r="BM44" s="87"/>
      <c r="BN44" s="113" t="s">
        <v>970</v>
      </c>
      <c r="BO44" s="115">
        <v>45672</v>
      </c>
      <c r="BP44" s="121" t="s">
        <v>973</v>
      </c>
      <c r="BQ44" s="87"/>
      <c r="BR44" s="115">
        <v>45715</v>
      </c>
      <c r="BS44" s="114" t="s">
        <v>1017</v>
      </c>
      <c r="BT44" s="114">
        <v>15309983900</v>
      </c>
      <c r="BU44" s="114" t="s">
        <v>1017</v>
      </c>
      <c r="BV44" s="114">
        <v>15309983900</v>
      </c>
    </row>
    <row r="45" s="27" customFormat="1" ht="86" customHeight="1" spans="1:74">
      <c r="A45" s="46">
        <v>38</v>
      </c>
      <c r="B45" s="46" t="s">
        <v>203</v>
      </c>
      <c r="C45" s="46" t="s">
        <v>208</v>
      </c>
      <c r="D45" s="46" t="s">
        <v>34</v>
      </c>
      <c r="E45" s="46" t="s">
        <v>38</v>
      </c>
      <c r="F45" s="46" t="s">
        <v>39</v>
      </c>
      <c r="G45" s="46" t="s">
        <v>721</v>
      </c>
      <c r="H45" s="47" t="s">
        <v>705</v>
      </c>
      <c r="I45" s="46" t="s">
        <v>42</v>
      </c>
      <c r="J45" s="46">
        <v>2200</v>
      </c>
      <c r="K45" s="97">
        <v>396</v>
      </c>
      <c r="L45" s="59">
        <f>SUM(M45,U45,V45,W45)</f>
        <v>350</v>
      </c>
      <c r="M45" s="59">
        <f t="shared" si="3"/>
        <v>350</v>
      </c>
      <c r="N45" s="59">
        <v>350</v>
      </c>
      <c r="O45" s="59"/>
      <c r="P45" s="59"/>
      <c r="Q45" s="59"/>
      <c r="R45" s="46"/>
      <c r="S45" s="46"/>
      <c r="T45" s="46"/>
      <c r="U45" s="46"/>
      <c r="V45" s="46"/>
      <c r="W45" s="46"/>
      <c r="X45" s="46" t="s">
        <v>209</v>
      </c>
      <c r="Y45" s="46" t="s">
        <v>722</v>
      </c>
      <c r="Z45" s="46" t="s">
        <v>68</v>
      </c>
      <c r="AA45" s="46" t="s">
        <v>69</v>
      </c>
      <c r="AB45" s="46"/>
      <c r="AC45" s="87" t="s">
        <v>975</v>
      </c>
      <c r="AD45" s="87" t="s">
        <v>976</v>
      </c>
      <c r="AE45" s="87" t="s">
        <v>998</v>
      </c>
      <c r="AF45" s="87" t="s">
        <v>970</v>
      </c>
      <c r="AG45" s="115">
        <v>45650</v>
      </c>
      <c r="AH45" s="87" t="s">
        <v>970</v>
      </c>
      <c r="AI45" s="115">
        <v>45652</v>
      </c>
      <c r="AJ45" s="87" t="s">
        <v>973</v>
      </c>
      <c r="AK45" s="87"/>
      <c r="AL45" s="87" t="s">
        <v>973</v>
      </c>
      <c r="AM45" s="87"/>
      <c r="AN45" s="87" t="s">
        <v>970</v>
      </c>
      <c r="AO45" s="115">
        <v>45657</v>
      </c>
      <c r="AP45" s="87" t="s">
        <v>970</v>
      </c>
      <c r="AQ45" s="115">
        <v>45657</v>
      </c>
      <c r="AR45" s="87" t="s">
        <v>970</v>
      </c>
      <c r="AS45" s="115">
        <v>45664</v>
      </c>
      <c r="AT45" s="87" t="s">
        <v>970</v>
      </c>
      <c r="AU45" s="115">
        <v>45657</v>
      </c>
      <c r="AV45" s="87" t="s">
        <v>973</v>
      </c>
      <c r="AW45" s="111"/>
      <c r="AX45" s="87" t="s">
        <v>970</v>
      </c>
      <c r="AY45" s="115">
        <v>45664</v>
      </c>
      <c r="AZ45" s="87" t="s">
        <v>970</v>
      </c>
      <c r="BA45" s="115">
        <v>45664</v>
      </c>
      <c r="BB45" s="87" t="s">
        <v>970</v>
      </c>
      <c r="BC45" s="115">
        <v>45664</v>
      </c>
      <c r="BD45" s="87" t="s">
        <v>970</v>
      </c>
      <c r="BE45" s="115">
        <v>45667</v>
      </c>
      <c r="BF45" s="87" t="s">
        <v>970</v>
      </c>
      <c r="BG45" s="115">
        <v>45717</v>
      </c>
      <c r="BH45" s="87" t="s">
        <v>973</v>
      </c>
      <c r="BI45" s="87"/>
      <c r="BJ45" s="87" t="s">
        <v>973</v>
      </c>
      <c r="BK45" s="87"/>
      <c r="BL45" s="87" t="s">
        <v>973</v>
      </c>
      <c r="BM45" s="87"/>
      <c r="BN45" s="87" t="s">
        <v>973</v>
      </c>
      <c r="BO45" s="87"/>
      <c r="BP45" s="87" t="s">
        <v>973</v>
      </c>
      <c r="BQ45" s="87"/>
      <c r="BR45" s="111" t="s">
        <v>1021</v>
      </c>
      <c r="BS45" s="111" t="s">
        <v>1022</v>
      </c>
      <c r="BT45" s="111">
        <v>15739486699</v>
      </c>
      <c r="BU45" s="111" t="s">
        <v>1022</v>
      </c>
      <c r="BV45" s="111">
        <v>15739486699</v>
      </c>
    </row>
    <row r="46" s="27" customFormat="1" ht="86" customHeight="1" spans="1:74">
      <c r="A46" s="46">
        <v>39</v>
      </c>
      <c r="B46" s="46" t="s">
        <v>501</v>
      </c>
      <c r="C46" s="46" t="s">
        <v>474</v>
      </c>
      <c r="D46" s="46" t="s">
        <v>34</v>
      </c>
      <c r="E46" s="46" t="s">
        <v>38</v>
      </c>
      <c r="F46" s="46" t="s">
        <v>39</v>
      </c>
      <c r="G46" s="46" t="s">
        <v>771</v>
      </c>
      <c r="H46" s="47" t="s">
        <v>1023</v>
      </c>
      <c r="I46" s="46" t="s">
        <v>423</v>
      </c>
      <c r="J46" s="46">
        <v>5</v>
      </c>
      <c r="K46" s="97">
        <v>337.5</v>
      </c>
      <c r="L46" s="59">
        <f>SUM(M46,U46:W46)</f>
        <v>320</v>
      </c>
      <c r="M46" s="59">
        <f t="shared" si="3"/>
        <v>320</v>
      </c>
      <c r="N46" s="59">
        <v>320</v>
      </c>
      <c r="O46" s="59"/>
      <c r="P46" s="59"/>
      <c r="Q46" s="59"/>
      <c r="R46" s="46"/>
      <c r="S46" s="46"/>
      <c r="T46" s="46"/>
      <c r="U46" s="46"/>
      <c r="V46" s="46"/>
      <c r="W46" s="46"/>
      <c r="X46" s="46" t="s">
        <v>209</v>
      </c>
      <c r="Y46" s="46" t="s">
        <v>722</v>
      </c>
      <c r="Z46" s="87" t="s">
        <v>172</v>
      </c>
      <c r="AA46" s="46" t="s">
        <v>173</v>
      </c>
      <c r="AB46" s="46"/>
      <c r="AC46" s="87" t="s">
        <v>975</v>
      </c>
      <c r="AD46" s="87" t="s">
        <v>976</v>
      </c>
      <c r="AE46" s="87" t="s">
        <v>1002</v>
      </c>
      <c r="AF46" s="87" t="s">
        <v>970</v>
      </c>
      <c r="AG46" s="115">
        <v>45650</v>
      </c>
      <c r="AH46" s="87" t="s">
        <v>973</v>
      </c>
      <c r="AI46" s="87"/>
      <c r="AJ46" s="87" t="s">
        <v>973</v>
      </c>
      <c r="AK46" s="87"/>
      <c r="AL46" s="87" t="s">
        <v>973</v>
      </c>
      <c r="AM46" s="87"/>
      <c r="AN46" s="87" t="s">
        <v>970</v>
      </c>
      <c r="AO46" s="115">
        <v>45657</v>
      </c>
      <c r="AP46" s="87" t="s">
        <v>970</v>
      </c>
      <c r="AQ46" s="115">
        <v>45657</v>
      </c>
      <c r="AR46" s="87" t="s">
        <v>970</v>
      </c>
      <c r="AS46" s="115">
        <v>45664</v>
      </c>
      <c r="AT46" s="87" t="s">
        <v>970</v>
      </c>
      <c r="AU46" s="115">
        <v>45657</v>
      </c>
      <c r="AV46" s="87" t="s">
        <v>973</v>
      </c>
      <c r="AW46" s="111"/>
      <c r="AX46" s="87" t="s">
        <v>970</v>
      </c>
      <c r="AY46" s="115">
        <v>45664</v>
      </c>
      <c r="AZ46" s="87" t="s">
        <v>970</v>
      </c>
      <c r="BA46" s="115">
        <v>45664</v>
      </c>
      <c r="BB46" s="87" t="s">
        <v>970</v>
      </c>
      <c r="BC46" s="115">
        <v>45664</v>
      </c>
      <c r="BD46" s="87" t="s">
        <v>970</v>
      </c>
      <c r="BE46" s="115">
        <v>45667</v>
      </c>
      <c r="BF46" s="87" t="s">
        <v>970</v>
      </c>
      <c r="BG46" s="115">
        <v>45717</v>
      </c>
      <c r="BH46" s="87" t="s">
        <v>973</v>
      </c>
      <c r="BI46" s="87"/>
      <c r="BJ46" s="87" t="s">
        <v>970</v>
      </c>
      <c r="BK46" s="115">
        <v>45717</v>
      </c>
      <c r="BL46" s="87" t="s">
        <v>973</v>
      </c>
      <c r="BM46" s="87"/>
      <c r="BN46" s="87" t="s">
        <v>973</v>
      </c>
      <c r="BO46" s="87"/>
      <c r="BP46" s="111" t="s">
        <v>973</v>
      </c>
      <c r="BQ46" s="87"/>
      <c r="BR46" s="111" t="s">
        <v>1021</v>
      </c>
      <c r="BS46" s="111" t="s">
        <v>1022</v>
      </c>
      <c r="BT46" s="111">
        <v>15739486699</v>
      </c>
      <c r="BU46" s="111" t="s">
        <v>1022</v>
      </c>
      <c r="BV46" s="111">
        <v>15739486699</v>
      </c>
    </row>
    <row r="47" s="28" customFormat="1" ht="86" customHeight="1" spans="1:74">
      <c r="A47" s="46">
        <v>40</v>
      </c>
      <c r="B47" s="46" t="s">
        <v>518</v>
      </c>
      <c r="C47" s="46" t="s">
        <v>492</v>
      </c>
      <c r="D47" s="46" t="s">
        <v>479</v>
      </c>
      <c r="E47" s="46" t="s">
        <v>493</v>
      </c>
      <c r="F47" s="46" t="s">
        <v>39</v>
      </c>
      <c r="G47" s="46" t="s">
        <v>169</v>
      </c>
      <c r="H47" s="47" t="s">
        <v>773</v>
      </c>
      <c r="I47" s="46" t="s">
        <v>488</v>
      </c>
      <c r="J47" s="46">
        <v>2250</v>
      </c>
      <c r="K47" s="97">
        <v>450</v>
      </c>
      <c r="L47" s="59">
        <f>SUM(M47,U47:W47)</f>
        <v>450</v>
      </c>
      <c r="M47" s="59">
        <f t="shared" si="3"/>
        <v>450</v>
      </c>
      <c r="N47" s="59">
        <v>450</v>
      </c>
      <c r="O47" s="59"/>
      <c r="P47" s="59"/>
      <c r="Q47" s="59"/>
      <c r="R47" s="46"/>
      <c r="S47" s="46"/>
      <c r="T47" s="46"/>
      <c r="U47" s="46"/>
      <c r="V47" s="46"/>
      <c r="W47" s="46"/>
      <c r="X47" s="46" t="s">
        <v>489</v>
      </c>
      <c r="Y47" s="46" t="s">
        <v>490</v>
      </c>
      <c r="Z47" s="46" t="s">
        <v>489</v>
      </c>
      <c r="AA47" s="46" t="s">
        <v>490</v>
      </c>
      <c r="AB47" s="46"/>
      <c r="AC47" s="87" t="s">
        <v>1005</v>
      </c>
      <c r="AD47" s="87" t="s">
        <v>973</v>
      </c>
      <c r="AE47" s="87" t="s">
        <v>973</v>
      </c>
      <c r="AF47" s="87" t="s">
        <v>1006</v>
      </c>
      <c r="AG47" s="87" t="s">
        <v>1006</v>
      </c>
      <c r="AH47" s="87" t="s">
        <v>1006</v>
      </c>
      <c r="AI47" s="87" t="s">
        <v>1006</v>
      </c>
      <c r="AJ47" s="87" t="s">
        <v>1006</v>
      </c>
      <c r="AK47" s="87" t="s">
        <v>1006</v>
      </c>
      <c r="AL47" s="87" t="s">
        <v>1006</v>
      </c>
      <c r="AM47" s="87" t="s">
        <v>1006</v>
      </c>
      <c r="AN47" s="87" t="s">
        <v>1006</v>
      </c>
      <c r="AO47" s="87" t="s">
        <v>1006</v>
      </c>
      <c r="AP47" s="87" t="s">
        <v>1006</v>
      </c>
      <c r="AQ47" s="87" t="s">
        <v>1006</v>
      </c>
      <c r="AR47" s="87" t="s">
        <v>1006</v>
      </c>
      <c r="AS47" s="87" t="s">
        <v>1006</v>
      </c>
      <c r="AT47" s="87" t="s">
        <v>1006</v>
      </c>
      <c r="AU47" s="87" t="s">
        <v>1006</v>
      </c>
      <c r="AV47" s="87" t="s">
        <v>1006</v>
      </c>
      <c r="AW47" s="87" t="s">
        <v>1006</v>
      </c>
      <c r="AX47" s="87" t="s">
        <v>1006</v>
      </c>
      <c r="AY47" s="87" t="s">
        <v>1006</v>
      </c>
      <c r="AZ47" s="87" t="s">
        <v>1006</v>
      </c>
      <c r="BA47" s="87" t="s">
        <v>1006</v>
      </c>
      <c r="BB47" s="87" t="s">
        <v>1006</v>
      </c>
      <c r="BC47" s="87" t="s">
        <v>1006</v>
      </c>
      <c r="BD47" s="87" t="s">
        <v>1006</v>
      </c>
      <c r="BE47" s="87" t="s">
        <v>1006</v>
      </c>
      <c r="BF47" s="87" t="s">
        <v>1006</v>
      </c>
      <c r="BG47" s="87" t="s">
        <v>1006</v>
      </c>
      <c r="BH47" s="87" t="s">
        <v>1006</v>
      </c>
      <c r="BI47" s="87" t="s">
        <v>1006</v>
      </c>
      <c r="BJ47" s="87" t="s">
        <v>1006</v>
      </c>
      <c r="BK47" s="87" t="s">
        <v>1006</v>
      </c>
      <c r="BL47" s="87" t="s">
        <v>1006</v>
      </c>
      <c r="BM47" s="87" t="s">
        <v>1006</v>
      </c>
      <c r="BN47" s="87" t="s">
        <v>1006</v>
      </c>
      <c r="BO47" s="87" t="s">
        <v>1006</v>
      </c>
      <c r="BP47" s="87" t="s">
        <v>1006</v>
      </c>
      <c r="BQ47" s="87" t="s">
        <v>1006</v>
      </c>
      <c r="BR47" s="87"/>
      <c r="BS47" s="87"/>
      <c r="BT47" s="87"/>
      <c r="BU47" s="87" t="s">
        <v>1006</v>
      </c>
      <c r="BV47" s="87" t="s">
        <v>1006</v>
      </c>
    </row>
    <row r="48" s="28" customFormat="1" ht="86" customHeight="1" spans="1:74">
      <c r="A48" s="46">
        <v>41</v>
      </c>
      <c r="B48" s="46" t="s">
        <v>529</v>
      </c>
      <c r="C48" s="46" t="s">
        <v>502</v>
      </c>
      <c r="D48" s="46" t="s">
        <v>479</v>
      </c>
      <c r="E48" s="46" t="s">
        <v>503</v>
      </c>
      <c r="F48" s="46" t="s">
        <v>39</v>
      </c>
      <c r="G48" s="46" t="s">
        <v>169</v>
      </c>
      <c r="H48" s="47" t="s">
        <v>776</v>
      </c>
      <c r="I48" s="46" t="s">
        <v>171</v>
      </c>
      <c r="J48" s="46">
        <v>561</v>
      </c>
      <c r="K48" s="97">
        <v>112.2</v>
      </c>
      <c r="L48" s="59">
        <f>SUM(M48,U48:W48)</f>
        <v>112.2</v>
      </c>
      <c r="M48" s="59">
        <f t="shared" si="3"/>
        <v>112.2</v>
      </c>
      <c r="N48" s="59">
        <v>112.2</v>
      </c>
      <c r="O48" s="59"/>
      <c r="P48" s="59"/>
      <c r="Q48" s="59"/>
      <c r="R48" s="46"/>
      <c r="S48" s="46"/>
      <c r="T48" s="46"/>
      <c r="U48" s="46"/>
      <c r="V48" s="46"/>
      <c r="W48" s="46"/>
      <c r="X48" s="46" t="s">
        <v>489</v>
      </c>
      <c r="Y48" s="46" t="s">
        <v>490</v>
      </c>
      <c r="Z48" s="46" t="s">
        <v>489</v>
      </c>
      <c r="AA48" s="46" t="s">
        <v>490</v>
      </c>
      <c r="AB48" s="46"/>
      <c r="AC48" s="87" t="s">
        <v>1005</v>
      </c>
      <c r="AD48" s="87" t="s">
        <v>973</v>
      </c>
      <c r="AE48" s="87" t="s">
        <v>973</v>
      </c>
      <c r="AF48" s="87" t="s">
        <v>1006</v>
      </c>
      <c r="AG48" s="87" t="s">
        <v>1006</v>
      </c>
      <c r="AH48" s="87" t="s">
        <v>1006</v>
      </c>
      <c r="AI48" s="87" t="s">
        <v>1006</v>
      </c>
      <c r="AJ48" s="87" t="s">
        <v>1006</v>
      </c>
      <c r="AK48" s="87" t="s">
        <v>1006</v>
      </c>
      <c r="AL48" s="87" t="s">
        <v>1006</v>
      </c>
      <c r="AM48" s="87" t="s">
        <v>1006</v>
      </c>
      <c r="AN48" s="87" t="s">
        <v>1006</v>
      </c>
      <c r="AO48" s="87" t="s">
        <v>1006</v>
      </c>
      <c r="AP48" s="87" t="s">
        <v>1006</v>
      </c>
      <c r="AQ48" s="87" t="s">
        <v>1006</v>
      </c>
      <c r="AR48" s="87" t="s">
        <v>1006</v>
      </c>
      <c r="AS48" s="87" t="s">
        <v>1006</v>
      </c>
      <c r="AT48" s="87" t="s">
        <v>1006</v>
      </c>
      <c r="AU48" s="87" t="s">
        <v>1006</v>
      </c>
      <c r="AV48" s="87" t="s">
        <v>1006</v>
      </c>
      <c r="AW48" s="87" t="s">
        <v>1006</v>
      </c>
      <c r="AX48" s="87" t="s">
        <v>1006</v>
      </c>
      <c r="AY48" s="87" t="s">
        <v>1006</v>
      </c>
      <c r="AZ48" s="87" t="s">
        <v>1006</v>
      </c>
      <c r="BA48" s="87" t="s">
        <v>1006</v>
      </c>
      <c r="BB48" s="87" t="s">
        <v>1006</v>
      </c>
      <c r="BC48" s="87" t="s">
        <v>1006</v>
      </c>
      <c r="BD48" s="87" t="s">
        <v>1006</v>
      </c>
      <c r="BE48" s="87" t="s">
        <v>1006</v>
      </c>
      <c r="BF48" s="87" t="s">
        <v>1006</v>
      </c>
      <c r="BG48" s="87" t="s">
        <v>1006</v>
      </c>
      <c r="BH48" s="87" t="s">
        <v>1006</v>
      </c>
      <c r="BI48" s="87" t="s">
        <v>1006</v>
      </c>
      <c r="BJ48" s="87" t="s">
        <v>1006</v>
      </c>
      <c r="BK48" s="87" t="s">
        <v>1006</v>
      </c>
      <c r="BL48" s="87" t="s">
        <v>1006</v>
      </c>
      <c r="BM48" s="87" t="s">
        <v>1006</v>
      </c>
      <c r="BN48" s="87" t="s">
        <v>1006</v>
      </c>
      <c r="BO48" s="87" t="s">
        <v>1006</v>
      </c>
      <c r="BP48" s="87" t="s">
        <v>1006</v>
      </c>
      <c r="BQ48" s="87" t="s">
        <v>1006</v>
      </c>
      <c r="BR48" s="87"/>
      <c r="BS48" s="87"/>
      <c r="BT48" s="87"/>
      <c r="BU48" s="87" t="s">
        <v>1006</v>
      </c>
      <c r="BV48" s="87" t="s">
        <v>1006</v>
      </c>
    </row>
    <row r="49" s="28" customFormat="1" ht="86" customHeight="1" spans="1:74">
      <c r="A49" s="46">
        <v>42</v>
      </c>
      <c r="B49" s="46" t="s">
        <v>533</v>
      </c>
      <c r="C49" s="46" t="s">
        <v>506</v>
      </c>
      <c r="D49" s="46" t="s">
        <v>479</v>
      </c>
      <c r="E49" s="46" t="s">
        <v>503</v>
      </c>
      <c r="F49" s="46" t="s">
        <v>39</v>
      </c>
      <c r="G49" s="46" t="s">
        <v>169</v>
      </c>
      <c r="H49" s="47" t="s">
        <v>777</v>
      </c>
      <c r="I49" s="46" t="s">
        <v>171</v>
      </c>
      <c r="J49" s="46">
        <v>276</v>
      </c>
      <c r="K49" s="97">
        <v>27.6</v>
      </c>
      <c r="L49" s="59">
        <f>SUM(M49,U49:W49)</f>
        <v>27.6</v>
      </c>
      <c r="M49" s="59">
        <f t="shared" si="3"/>
        <v>27.6</v>
      </c>
      <c r="N49" s="59">
        <v>27.6</v>
      </c>
      <c r="O49" s="59"/>
      <c r="P49" s="59"/>
      <c r="Q49" s="59"/>
      <c r="R49" s="46"/>
      <c r="S49" s="46"/>
      <c r="T49" s="46"/>
      <c r="U49" s="46"/>
      <c r="V49" s="46"/>
      <c r="W49" s="46"/>
      <c r="X49" s="46" t="s">
        <v>489</v>
      </c>
      <c r="Y49" s="46" t="s">
        <v>490</v>
      </c>
      <c r="Z49" s="46" t="s">
        <v>489</v>
      </c>
      <c r="AA49" s="46" t="s">
        <v>490</v>
      </c>
      <c r="AB49" s="46"/>
      <c r="AC49" s="87" t="s">
        <v>1005</v>
      </c>
      <c r="AD49" s="87" t="s">
        <v>973</v>
      </c>
      <c r="AE49" s="87" t="s">
        <v>973</v>
      </c>
      <c r="AF49" s="87" t="s">
        <v>1006</v>
      </c>
      <c r="AG49" s="87" t="s">
        <v>1006</v>
      </c>
      <c r="AH49" s="87" t="s">
        <v>1006</v>
      </c>
      <c r="AI49" s="87" t="s">
        <v>1006</v>
      </c>
      <c r="AJ49" s="87" t="s">
        <v>1006</v>
      </c>
      <c r="AK49" s="87" t="s">
        <v>1006</v>
      </c>
      <c r="AL49" s="87" t="s">
        <v>1006</v>
      </c>
      <c r="AM49" s="87" t="s">
        <v>1006</v>
      </c>
      <c r="AN49" s="87" t="s">
        <v>1006</v>
      </c>
      <c r="AO49" s="87" t="s">
        <v>1006</v>
      </c>
      <c r="AP49" s="87" t="s">
        <v>1006</v>
      </c>
      <c r="AQ49" s="87" t="s">
        <v>1006</v>
      </c>
      <c r="AR49" s="87" t="s">
        <v>1006</v>
      </c>
      <c r="AS49" s="87" t="s">
        <v>1006</v>
      </c>
      <c r="AT49" s="87" t="s">
        <v>1006</v>
      </c>
      <c r="AU49" s="87" t="s">
        <v>1006</v>
      </c>
      <c r="AV49" s="87" t="s">
        <v>1006</v>
      </c>
      <c r="AW49" s="87" t="s">
        <v>1006</v>
      </c>
      <c r="AX49" s="87" t="s">
        <v>1006</v>
      </c>
      <c r="AY49" s="87" t="s">
        <v>1006</v>
      </c>
      <c r="AZ49" s="87" t="s">
        <v>1006</v>
      </c>
      <c r="BA49" s="87" t="s">
        <v>1006</v>
      </c>
      <c r="BB49" s="87" t="s">
        <v>1006</v>
      </c>
      <c r="BC49" s="87" t="s">
        <v>1006</v>
      </c>
      <c r="BD49" s="87" t="s">
        <v>1006</v>
      </c>
      <c r="BE49" s="87" t="s">
        <v>1006</v>
      </c>
      <c r="BF49" s="87" t="s">
        <v>1006</v>
      </c>
      <c r="BG49" s="87" t="s">
        <v>1006</v>
      </c>
      <c r="BH49" s="87" t="s">
        <v>1006</v>
      </c>
      <c r="BI49" s="87" t="s">
        <v>1006</v>
      </c>
      <c r="BJ49" s="87" t="s">
        <v>1006</v>
      </c>
      <c r="BK49" s="87" t="s">
        <v>1006</v>
      </c>
      <c r="BL49" s="87" t="s">
        <v>1006</v>
      </c>
      <c r="BM49" s="87" t="s">
        <v>1006</v>
      </c>
      <c r="BN49" s="87" t="s">
        <v>1006</v>
      </c>
      <c r="BO49" s="87" t="s">
        <v>1006</v>
      </c>
      <c r="BP49" s="87" t="s">
        <v>1006</v>
      </c>
      <c r="BQ49" s="87" t="s">
        <v>1006</v>
      </c>
      <c r="BR49" s="87"/>
      <c r="BS49" s="87"/>
      <c r="BT49" s="87"/>
      <c r="BU49" s="87" t="s">
        <v>1006</v>
      </c>
      <c r="BV49" s="87" t="s">
        <v>1006</v>
      </c>
    </row>
    <row r="50" s="28" customFormat="1" ht="86" customHeight="1" spans="1:74">
      <c r="A50" s="46">
        <v>43</v>
      </c>
      <c r="B50" s="46" t="s">
        <v>207</v>
      </c>
      <c r="C50" s="46" t="s">
        <v>212</v>
      </c>
      <c r="D50" s="46" t="s">
        <v>34</v>
      </c>
      <c r="E50" s="46" t="s">
        <v>38</v>
      </c>
      <c r="F50" s="46" t="s">
        <v>39</v>
      </c>
      <c r="G50" s="46" t="s">
        <v>213</v>
      </c>
      <c r="H50" s="47" t="s">
        <v>705</v>
      </c>
      <c r="I50" s="46" t="s">
        <v>42</v>
      </c>
      <c r="J50" s="46">
        <v>2200</v>
      </c>
      <c r="K50" s="97">
        <v>396</v>
      </c>
      <c r="L50" s="59">
        <f>SUM(M50,U50,V50,W50)</f>
        <v>350</v>
      </c>
      <c r="M50" s="59">
        <f t="shared" si="3"/>
        <v>350</v>
      </c>
      <c r="N50" s="59">
        <v>350</v>
      </c>
      <c r="O50" s="59"/>
      <c r="P50" s="59"/>
      <c r="Q50" s="59"/>
      <c r="R50" s="46"/>
      <c r="S50" s="46"/>
      <c r="T50" s="46"/>
      <c r="U50" s="46"/>
      <c r="V50" s="46"/>
      <c r="W50" s="46"/>
      <c r="X50" s="46" t="s">
        <v>213</v>
      </c>
      <c r="Y50" s="46" t="s">
        <v>723</v>
      </c>
      <c r="Z50" s="46" t="s">
        <v>68</v>
      </c>
      <c r="AA50" s="46" t="s">
        <v>69</v>
      </c>
      <c r="AB50" s="46"/>
      <c r="AC50" s="87" t="s">
        <v>975</v>
      </c>
      <c r="AD50" s="87" t="s">
        <v>976</v>
      </c>
      <c r="AE50" s="87" t="s">
        <v>985</v>
      </c>
      <c r="AF50" s="87" t="s">
        <v>970</v>
      </c>
      <c r="AG50" s="115">
        <v>45677</v>
      </c>
      <c r="AH50" s="87" t="s">
        <v>970</v>
      </c>
      <c r="AI50" s="115">
        <v>45667</v>
      </c>
      <c r="AJ50" s="87" t="s">
        <v>973</v>
      </c>
      <c r="AK50" s="87"/>
      <c r="AL50" s="87" t="s">
        <v>973</v>
      </c>
      <c r="AM50" s="87"/>
      <c r="AN50" s="87" t="s">
        <v>970</v>
      </c>
      <c r="AO50" s="115">
        <v>45651</v>
      </c>
      <c r="AP50" s="119" t="s">
        <v>970</v>
      </c>
      <c r="AQ50" s="115">
        <v>45665</v>
      </c>
      <c r="AR50" s="119" t="s">
        <v>970</v>
      </c>
      <c r="AS50" s="115">
        <v>45677</v>
      </c>
      <c r="AT50" s="87" t="s">
        <v>970</v>
      </c>
      <c r="AU50" s="115">
        <v>45672</v>
      </c>
      <c r="AV50" s="87" t="s">
        <v>973</v>
      </c>
      <c r="AW50" s="87"/>
      <c r="AX50" s="87" t="s">
        <v>970</v>
      </c>
      <c r="AY50" s="115">
        <v>45674</v>
      </c>
      <c r="AZ50" s="87" t="s">
        <v>970</v>
      </c>
      <c r="BA50" s="115">
        <v>45649</v>
      </c>
      <c r="BB50" s="87" t="s">
        <v>970</v>
      </c>
      <c r="BC50" s="115">
        <v>45675</v>
      </c>
      <c r="BD50" s="87" t="s">
        <v>970</v>
      </c>
      <c r="BE50" s="115">
        <v>45677</v>
      </c>
      <c r="BF50" s="87" t="s">
        <v>970</v>
      </c>
      <c r="BG50" s="115">
        <v>45677</v>
      </c>
      <c r="BH50" s="87" t="s">
        <v>973</v>
      </c>
      <c r="BI50" s="119"/>
      <c r="BJ50" s="87" t="s">
        <v>973</v>
      </c>
      <c r="BK50" s="87"/>
      <c r="BL50" s="87" t="s">
        <v>973</v>
      </c>
      <c r="BM50" s="87"/>
      <c r="BN50" s="87" t="s">
        <v>973</v>
      </c>
      <c r="BO50" s="87"/>
      <c r="BP50" s="87" t="s">
        <v>973</v>
      </c>
      <c r="BQ50" s="87"/>
      <c r="BR50" s="87"/>
      <c r="BS50" s="87" t="s">
        <v>1024</v>
      </c>
      <c r="BT50" s="87">
        <v>15199359506</v>
      </c>
      <c r="BU50" s="87" t="s">
        <v>1024</v>
      </c>
      <c r="BV50" s="87">
        <v>15199359506</v>
      </c>
    </row>
    <row r="51" s="28" customFormat="1" ht="86" customHeight="1" spans="1:74">
      <c r="A51" s="46">
        <v>44</v>
      </c>
      <c r="B51" s="46" t="s">
        <v>468</v>
      </c>
      <c r="C51" s="46" t="s">
        <v>452</v>
      </c>
      <c r="D51" s="46" t="s">
        <v>34</v>
      </c>
      <c r="E51" s="46" t="s">
        <v>38</v>
      </c>
      <c r="F51" s="46" t="s">
        <v>39</v>
      </c>
      <c r="G51" s="46" t="s">
        <v>213</v>
      </c>
      <c r="H51" s="47" t="s">
        <v>1025</v>
      </c>
      <c r="I51" s="46" t="s">
        <v>423</v>
      </c>
      <c r="J51" s="46">
        <v>15</v>
      </c>
      <c r="K51" s="97">
        <v>1125</v>
      </c>
      <c r="L51" s="59">
        <f>SUM(M51,U51:W51)</f>
        <v>1048.6</v>
      </c>
      <c r="M51" s="59">
        <f t="shared" si="3"/>
        <v>1048.6</v>
      </c>
      <c r="N51" s="59">
        <v>1048.6</v>
      </c>
      <c r="O51" s="59"/>
      <c r="P51" s="59"/>
      <c r="Q51" s="59"/>
      <c r="R51" s="46"/>
      <c r="S51" s="46"/>
      <c r="T51" s="46"/>
      <c r="U51" s="46"/>
      <c r="V51" s="46"/>
      <c r="W51" s="46"/>
      <c r="X51" s="46" t="s">
        <v>213</v>
      </c>
      <c r="Y51" s="46" t="s">
        <v>723</v>
      </c>
      <c r="Z51" s="87" t="s">
        <v>172</v>
      </c>
      <c r="AA51" s="46" t="s">
        <v>173</v>
      </c>
      <c r="AB51" s="46"/>
      <c r="AC51" s="87" t="s">
        <v>969</v>
      </c>
      <c r="AD51" s="87" t="s">
        <v>970</v>
      </c>
      <c r="AE51" s="87" t="s">
        <v>1026</v>
      </c>
      <c r="AF51" s="87" t="s">
        <v>970</v>
      </c>
      <c r="AG51" s="115">
        <v>45677</v>
      </c>
      <c r="AH51" s="87" t="s">
        <v>973</v>
      </c>
      <c r="AI51" s="87"/>
      <c r="AJ51" s="87" t="s">
        <v>973</v>
      </c>
      <c r="AK51" s="87"/>
      <c r="AL51" s="87" t="s">
        <v>973</v>
      </c>
      <c r="AM51" s="87"/>
      <c r="AN51" s="87" t="s">
        <v>970</v>
      </c>
      <c r="AO51" s="115">
        <v>45651</v>
      </c>
      <c r="AP51" s="119" t="s">
        <v>970</v>
      </c>
      <c r="AQ51" s="115">
        <v>45667</v>
      </c>
      <c r="AR51" s="119" t="s">
        <v>970</v>
      </c>
      <c r="AS51" s="115">
        <v>45677</v>
      </c>
      <c r="AT51" s="87" t="s">
        <v>970</v>
      </c>
      <c r="AU51" s="115">
        <v>45677</v>
      </c>
      <c r="AV51" s="87" t="s">
        <v>973</v>
      </c>
      <c r="AW51" s="87"/>
      <c r="AX51" s="87" t="s">
        <v>970</v>
      </c>
      <c r="AY51" s="115">
        <v>45679</v>
      </c>
      <c r="AZ51" s="87" t="s">
        <v>970</v>
      </c>
      <c r="BA51" s="115">
        <v>45649</v>
      </c>
      <c r="BB51" s="87" t="s">
        <v>970</v>
      </c>
      <c r="BC51" s="115">
        <v>45682</v>
      </c>
      <c r="BD51" s="87" t="s">
        <v>970</v>
      </c>
      <c r="BE51" s="115">
        <v>45684</v>
      </c>
      <c r="BF51" s="87" t="s">
        <v>970</v>
      </c>
      <c r="BG51" s="115">
        <v>45698</v>
      </c>
      <c r="BH51" s="87" t="s">
        <v>970</v>
      </c>
      <c r="BI51" s="115">
        <v>45698</v>
      </c>
      <c r="BJ51" s="87" t="s">
        <v>970</v>
      </c>
      <c r="BK51" s="115">
        <v>45726</v>
      </c>
      <c r="BL51" s="87" t="s">
        <v>973</v>
      </c>
      <c r="BM51" s="115"/>
      <c r="BN51" s="115" t="s">
        <v>970</v>
      </c>
      <c r="BO51" s="115">
        <v>45698</v>
      </c>
      <c r="BP51" s="87" t="s">
        <v>970</v>
      </c>
      <c r="BQ51" s="87"/>
      <c r="BR51" s="87"/>
      <c r="BS51" s="87" t="s">
        <v>1024</v>
      </c>
      <c r="BT51" s="87">
        <v>15199359506</v>
      </c>
      <c r="BU51" s="87" t="s">
        <v>1024</v>
      </c>
      <c r="BV51" s="87">
        <v>15199359506</v>
      </c>
    </row>
    <row r="52" s="28" customFormat="1" ht="86" customHeight="1" spans="1:74">
      <c r="A52" s="46">
        <v>45</v>
      </c>
      <c r="B52" s="46" t="s">
        <v>548</v>
      </c>
      <c r="C52" s="46" t="s">
        <v>538</v>
      </c>
      <c r="D52" s="46" t="s">
        <v>509</v>
      </c>
      <c r="E52" s="46" t="s">
        <v>526</v>
      </c>
      <c r="F52" s="46" t="s">
        <v>39</v>
      </c>
      <c r="G52" s="46" t="s">
        <v>539</v>
      </c>
      <c r="H52" s="47" t="s">
        <v>540</v>
      </c>
      <c r="I52" s="46" t="s">
        <v>423</v>
      </c>
      <c r="J52" s="46">
        <v>5.3</v>
      </c>
      <c r="K52" s="97">
        <v>360</v>
      </c>
      <c r="L52" s="59">
        <f>SUM(M52,U52:W52)</f>
        <v>350</v>
      </c>
      <c r="M52" s="59">
        <f t="shared" si="3"/>
        <v>350</v>
      </c>
      <c r="N52" s="59">
        <v>350</v>
      </c>
      <c r="O52" s="59"/>
      <c r="P52" s="59"/>
      <c r="Q52" s="59"/>
      <c r="R52" s="46"/>
      <c r="S52" s="46"/>
      <c r="T52" s="46"/>
      <c r="U52" s="46"/>
      <c r="V52" s="46"/>
      <c r="W52" s="46"/>
      <c r="X52" s="46" t="s">
        <v>213</v>
      </c>
      <c r="Y52" s="46" t="s">
        <v>723</v>
      </c>
      <c r="Z52" s="46" t="s">
        <v>482</v>
      </c>
      <c r="AA52" s="46" t="s">
        <v>483</v>
      </c>
      <c r="AB52" s="46"/>
      <c r="AC52" s="87" t="s">
        <v>975</v>
      </c>
      <c r="AD52" s="87" t="s">
        <v>973</v>
      </c>
      <c r="AE52" s="87" t="s">
        <v>1027</v>
      </c>
      <c r="AF52" s="87" t="s">
        <v>970</v>
      </c>
      <c r="AG52" s="115">
        <v>45677</v>
      </c>
      <c r="AH52" s="87" t="s">
        <v>973</v>
      </c>
      <c r="AI52" s="87"/>
      <c r="AJ52" s="87" t="s">
        <v>973</v>
      </c>
      <c r="AK52" s="87"/>
      <c r="AL52" s="87" t="s">
        <v>973</v>
      </c>
      <c r="AM52" s="87"/>
      <c r="AN52" s="87" t="s">
        <v>970</v>
      </c>
      <c r="AO52" s="115">
        <v>45651</v>
      </c>
      <c r="AP52" s="87" t="s">
        <v>970</v>
      </c>
      <c r="AQ52" s="115">
        <v>45662</v>
      </c>
      <c r="AR52" s="87" t="s">
        <v>970</v>
      </c>
      <c r="AS52" s="115">
        <v>45667</v>
      </c>
      <c r="AT52" s="87" t="s">
        <v>970</v>
      </c>
      <c r="AU52" s="115">
        <v>45677</v>
      </c>
      <c r="AV52" s="87" t="s">
        <v>973</v>
      </c>
      <c r="AW52" s="87"/>
      <c r="AX52" s="87" t="s">
        <v>970</v>
      </c>
      <c r="AY52" s="115">
        <v>45677</v>
      </c>
      <c r="AZ52" s="87" t="s">
        <v>970</v>
      </c>
      <c r="BA52" s="115">
        <v>45654</v>
      </c>
      <c r="BB52" s="87" t="s">
        <v>970</v>
      </c>
      <c r="BC52" s="115">
        <v>45675</v>
      </c>
      <c r="BD52" s="87" t="s">
        <v>970</v>
      </c>
      <c r="BE52" s="115">
        <v>45677</v>
      </c>
      <c r="BF52" s="87" t="s">
        <v>973</v>
      </c>
      <c r="BG52" s="87"/>
      <c r="BH52" s="87" t="s">
        <v>973</v>
      </c>
      <c r="BI52" s="115"/>
      <c r="BJ52" s="87" t="s">
        <v>973</v>
      </c>
      <c r="BK52" s="115"/>
      <c r="BL52" s="87" t="s">
        <v>970</v>
      </c>
      <c r="BM52" s="115">
        <v>45708</v>
      </c>
      <c r="BN52" s="115" t="s">
        <v>973</v>
      </c>
      <c r="BO52" s="115"/>
      <c r="BP52" s="111" t="s">
        <v>973</v>
      </c>
      <c r="BQ52" s="87"/>
      <c r="BR52" s="87"/>
      <c r="BS52" s="87" t="s">
        <v>1024</v>
      </c>
      <c r="BT52" s="87">
        <v>15199359506</v>
      </c>
      <c r="BU52" s="87" t="s">
        <v>1024</v>
      </c>
      <c r="BV52" s="87">
        <v>15199359506</v>
      </c>
    </row>
    <row r="53" s="28" customFormat="1" ht="86" customHeight="1" spans="1:74">
      <c r="A53" s="46">
        <v>46</v>
      </c>
      <c r="B53" s="46" t="s">
        <v>211</v>
      </c>
      <c r="C53" s="46" t="s">
        <v>216</v>
      </c>
      <c r="D53" s="46" t="s">
        <v>34</v>
      </c>
      <c r="E53" s="46" t="s">
        <v>38</v>
      </c>
      <c r="F53" s="46" t="s">
        <v>39</v>
      </c>
      <c r="G53" s="46" t="s">
        <v>217</v>
      </c>
      <c r="H53" s="47" t="s">
        <v>705</v>
      </c>
      <c r="I53" s="46" t="s">
        <v>42</v>
      </c>
      <c r="J53" s="46">
        <v>2200</v>
      </c>
      <c r="K53" s="97">
        <v>396</v>
      </c>
      <c r="L53" s="59">
        <f>SUM(M53,U53,V53,W53)</f>
        <v>310</v>
      </c>
      <c r="M53" s="59">
        <f t="shared" si="3"/>
        <v>310</v>
      </c>
      <c r="N53" s="59">
        <v>310</v>
      </c>
      <c r="O53" s="59"/>
      <c r="P53" s="59"/>
      <c r="Q53" s="59"/>
      <c r="R53" s="46"/>
      <c r="S53" s="46"/>
      <c r="T53" s="46"/>
      <c r="U53" s="46"/>
      <c r="V53" s="46"/>
      <c r="W53" s="46"/>
      <c r="X53" s="46" t="s">
        <v>217</v>
      </c>
      <c r="Y53" s="46" t="s">
        <v>725</v>
      </c>
      <c r="Z53" s="46" t="s">
        <v>68</v>
      </c>
      <c r="AA53" s="46" t="s">
        <v>69</v>
      </c>
      <c r="AB53" s="46"/>
      <c r="AC53" s="87" t="s">
        <v>975</v>
      </c>
      <c r="AD53" s="87" t="s">
        <v>976</v>
      </c>
      <c r="AE53" s="114" t="s">
        <v>977</v>
      </c>
      <c r="AF53" s="114" t="s">
        <v>970</v>
      </c>
      <c r="AG53" s="115">
        <v>45660</v>
      </c>
      <c r="AH53" s="114" t="s">
        <v>970</v>
      </c>
      <c r="AI53" s="117">
        <v>45667</v>
      </c>
      <c r="AJ53" s="114" t="s">
        <v>973</v>
      </c>
      <c r="AK53" s="114"/>
      <c r="AL53" s="114" t="s">
        <v>973</v>
      </c>
      <c r="AM53" s="114"/>
      <c r="AN53" s="114" t="s">
        <v>970</v>
      </c>
      <c r="AO53" s="117">
        <v>45653</v>
      </c>
      <c r="AP53" s="114" t="s">
        <v>970</v>
      </c>
      <c r="AQ53" s="117">
        <v>45660</v>
      </c>
      <c r="AR53" s="114" t="s">
        <v>970</v>
      </c>
      <c r="AS53" s="117">
        <v>45662</v>
      </c>
      <c r="AT53" s="114" t="s">
        <v>970</v>
      </c>
      <c r="AU53" s="117">
        <v>45660</v>
      </c>
      <c r="AV53" s="114" t="s">
        <v>973</v>
      </c>
      <c r="AW53" s="114"/>
      <c r="AX53" s="114" t="s">
        <v>970</v>
      </c>
      <c r="AY53" s="117">
        <v>45660</v>
      </c>
      <c r="AZ53" s="114" t="s">
        <v>970</v>
      </c>
      <c r="BA53" s="117">
        <v>45665</v>
      </c>
      <c r="BB53" s="114" t="s">
        <v>970</v>
      </c>
      <c r="BC53" s="117">
        <v>45672</v>
      </c>
      <c r="BD53" s="114" t="s">
        <v>970</v>
      </c>
      <c r="BE53" s="117">
        <v>45679</v>
      </c>
      <c r="BF53" s="114" t="s">
        <v>970</v>
      </c>
      <c r="BG53" s="117">
        <v>45685</v>
      </c>
      <c r="BH53" s="114" t="s">
        <v>970</v>
      </c>
      <c r="BI53" s="117">
        <v>45682</v>
      </c>
      <c r="BJ53" s="114" t="s">
        <v>973</v>
      </c>
      <c r="BK53" s="114"/>
      <c r="BL53" s="114" t="s">
        <v>973</v>
      </c>
      <c r="BM53" s="114"/>
      <c r="BN53" s="114" t="s">
        <v>973</v>
      </c>
      <c r="BO53" s="114"/>
      <c r="BP53" s="114" t="s">
        <v>973</v>
      </c>
      <c r="BQ53" s="114"/>
      <c r="BR53" s="117">
        <v>45717</v>
      </c>
      <c r="BS53" s="114" t="s">
        <v>1028</v>
      </c>
      <c r="BT53" s="114">
        <v>15770198885</v>
      </c>
      <c r="BU53" s="114" t="s">
        <v>1028</v>
      </c>
      <c r="BV53" s="114">
        <v>15770198885</v>
      </c>
    </row>
    <row r="54" s="28" customFormat="1" ht="86" customHeight="1" spans="1:74">
      <c r="A54" s="46">
        <v>47</v>
      </c>
      <c r="B54" s="46" t="s">
        <v>371</v>
      </c>
      <c r="C54" s="46" t="s">
        <v>858</v>
      </c>
      <c r="D54" s="46" t="s">
        <v>34</v>
      </c>
      <c r="E54" s="46" t="s">
        <v>352</v>
      </c>
      <c r="F54" s="46" t="s">
        <v>327</v>
      </c>
      <c r="G54" s="46" t="s">
        <v>353</v>
      </c>
      <c r="H54" s="47" t="s">
        <v>859</v>
      </c>
      <c r="I54" s="46" t="s">
        <v>148</v>
      </c>
      <c r="J54" s="46">
        <v>1</v>
      </c>
      <c r="K54" s="97">
        <v>240</v>
      </c>
      <c r="L54" s="59">
        <f>SUM(M54,U54:W54)</f>
        <v>220</v>
      </c>
      <c r="M54" s="59">
        <f t="shared" si="3"/>
        <v>220</v>
      </c>
      <c r="N54" s="59">
        <v>220</v>
      </c>
      <c r="O54" s="46"/>
      <c r="P54" s="46"/>
      <c r="Q54" s="46"/>
      <c r="R54" s="46"/>
      <c r="S54" s="46"/>
      <c r="T54" s="46"/>
      <c r="U54" s="46"/>
      <c r="V54" s="46"/>
      <c r="W54" s="46"/>
      <c r="X54" s="46" t="s">
        <v>217</v>
      </c>
      <c r="Y54" s="46" t="s">
        <v>725</v>
      </c>
      <c r="Z54" s="46" t="s">
        <v>85</v>
      </c>
      <c r="AA54" s="46" t="s">
        <v>86</v>
      </c>
      <c r="AB54" s="46"/>
      <c r="AC54" s="87" t="s">
        <v>975</v>
      </c>
      <c r="AD54" s="87" t="s">
        <v>973</v>
      </c>
      <c r="AE54" s="114" t="s">
        <v>980</v>
      </c>
      <c r="AF54" s="114" t="s">
        <v>970</v>
      </c>
      <c r="AG54" s="115">
        <v>45663</v>
      </c>
      <c r="AH54" s="114" t="s">
        <v>970</v>
      </c>
      <c r="AI54" s="117">
        <v>45667</v>
      </c>
      <c r="AJ54" s="114" t="s">
        <v>973</v>
      </c>
      <c r="AK54" s="114"/>
      <c r="AL54" s="114" t="s">
        <v>973</v>
      </c>
      <c r="AM54" s="114"/>
      <c r="AN54" s="114" t="s">
        <v>970</v>
      </c>
      <c r="AO54" s="117">
        <v>45653</v>
      </c>
      <c r="AP54" s="114" t="s">
        <v>970</v>
      </c>
      <c r="AQ54" s="117">
        <v>45660</v>
      </c>
      <c r="AR54" s="114" t="s">
        <v>970</v>
      </c>
      <c r="AS54" s="117">
        <v>45662</v>
      </c>
      <c r="AT54" s="114" t="s">
        <v>970</v>
      </c>
      <c r="AU54" s="117">
        <v>45660</v>
      </c>
      <c r="AV54" s="114" t="s">
        <v>970</v>
      </c>
      <c r="AW54" s="117">
        <v>45667</v>
      </c>
      <c r="AX54" s="114" t="s">
        <v>970</v>
      </c>
      <c r="AY54" s="117">
        <v>45660</v>
      </c>
      <c r="AZ54" s="114" t="s">
        <v>970</v>
      </c>
      <c r="BA54" s="117">
        <v>45665</v>
      </c>
      <c r="BB54" s="114" t="s">
        <v>970</v>
      </c>
      <c r="BC54" s="117">
        <v>45672</v>
      </c>
      <c r="BD54" s="114" t="s">
        <v>970</v>
      </c>
      <c r="BE54" s="117">
        <v>45679</v>
      </c>
      <c r="BF54" s="114" t="s">
        <v>970</v>
      </c>
      <c r="BG54" s="117">
        <v>45685</v>
      </c>
      <c r="BH54" s="114" t="s">
        <v>970</v>
      </c>
      <c r="BI54" s="117">
        <v>45682</v>
      </c>
      <c r="BJ54" s="114" t="s">
        <v>970</v>
      </c>
      <c r="BK54" s="117">
        <v>45307</v>
      </c>
      <c r="BL54" s="114" t="s">
        <v>973</v>
      </c>
      <c r="BM54" s="114"/>
      <c r="BN54" s="114" t="s">
        <v>973</v>
      </c>
      <c r="BO54" s="114"/>
      <c r="BP54" s="122" t="s">
        <v>973</v>
      </c>
      <c r="BQ54" s="114"/>
      <c r="BR54" s="117">
        <v>45717</v>
      </c>
      <c r="BS54" s="114" t="s">
        <v>1028</v>
      </c>
      <c r="BT54" s="114">
        <v>15770198885</v>
      </c>
      <c r="BU54" s="114" t="s">
        <v>1028</v>
      </c>
      <c r="BV54" s="114">
        <v>15770198885</v>
      </c>
    </row>
    <row r="55" s="28" customFormat="1" ht="86" customHeight="1" spans="1:74">
      <c r="A55" s="46">
        <v>48</v>
      </c>
      <c r="B55" s="46" t="s">
        <v>470</v>
      </c>
      <c r="C55" s="46" t="s">
        <v>455</v>
      </c>
      <c r="D55" s="46" t="s">
        <v>34</v>
      </c>
      <c r="E55" s="46" t="s">
        <v>38</v>
      </c>
      <c r="F55" s="46" t="s">
        <v>39</v>
      </c>
      <c r="G55" s="46" t="s">
        <v>217</v>
      </c>
      <c r="H55" s="47" t="s">
        <v>1029</v>
      </c>
      <c r="I55" s="46" t="s">
        <v>423</v>
      </c>
      <c r="J55" s="46">
        <v>19.5</v>
      </c>
      <c r="K55" s="97">
        <v>1462.5</v>
      </c>
      <c r="L55" s="59">
        <f>SUM(M55,U55:W55)</f>
        <v>1400</v>
      </c>
      <c r="M55" s="59">
        <f t="shared" si="3"/>
        <v>1400</v>
      </c>
      <c r="N55" s="59">
        <v>1400</v>
      </c>
      <c r="O55" s="59"/>
      <c r="P55" s="59"/>
      <c r="Q55" s="59"/>
      <c r="R55" s="46"/>
      <c r="S55" s="46"/>
      <c r="T55" s="46"/>
      <c r="U55" s="46"/>
      <c r="V55" s="46"/>
      <c r="W55" s="46"/>
      <c r="X55" s="46" t="s">
        <v>217</v>
      </c>
      <c r="Y55" s="46" t="s">
        <v>725</v>
      </c>
      <c r="Z55" s="87" t="s">
        <v>172</v>
      </c>
      <c r="AA55" s="46" t="s">
        <v>173</v>
      </c>
      <c r="AB55" s="46"/>
      <c r="AC55" s="87" t="s">
        <v>969</v>
      </c>
      <c r="AD55" s="87" t="s">
        <v>970</v>
      </c>
      <c r="AE55" s="114" t="s">
        <v>1030</v>
      </c>
      <c r="AF55" s="114" t="s">
        <v>970</v>
      </c>
      <c r="AG55" s="115">
        <v>45660</v>
      </c>
      <c r="AH55" s="114" t="s">
        <v>973</v>
      </c>
      <c r="AI55" s="114"/>
      <c r="AJ55" s="114" t="s">
        <v>973</v>
      </c>
      <c r="AK55" s="114"/>
      <c r="AL55" s="114" t="s">
        <v>973</v>
      </c>
      <c r="AM55" s="114"/>
      <c r="AN55" s="114" t="s">
        <v>970</v>
      </c>
      <c r="AO55" s="117">
        <v>45653</v>
      </c>
      <c r="AP55" s="114" t="s">
        <v>970</v>
      </c>
      <c r="AQ55" s="117">
        <v>45660</v>
      </c>
      <c r="AR55" s="114" t="s">
        <v>970</v>
      </c>
      <c r="AS55" s="117">
        <v>45662</v>
      </c>
      <c r="AT55" s="114" t="s">
        <v>970</v>
      </c>
      <c r="AU55" s="117">
        <v>45660</v>
      </c>
      <c r="AV55" s="114" t="s">
        <v>973</v>
      </c>
      <c r="AW55" s="114"/>
      <c r="AX55" s="114" t="s">
        <v>970</v>
      </c>
      <c r="AY55" s="117">
        <v>45660</v>
      </c>
      <c r="AZ55" s="114" t="s">
        <v>970</v>
      </c>
      <c r="BA55" s="117">
        <v>45665</v>
      </c>
      <c r="BB55" s="114" t="s">
        <v>970</v>
      </c>
      <c r="BC55" s="117">
        <v>45672</v>
      </c>
      <c r="BD55" s="114" t="s">
        <v>970</v>
      </c>
      <c r="BE55" s="117">
        <v>45679</v>
      </c>
      <c r="BF55" s="114" t="s">
        <v>970</v>
      </c>
      <c r="BG55" s="117">
        <v>45685</v>
      </c>
      <c r="BH55" s="114" t="s">
        <v>970</v>
      </c>
      <c r="BI55" s="117">
        <v>45682</v>
      </c>
      <c r="BJ55" s="114" t="s">
        <v>973</v>
      </c>
      <c r="BK55" s="114"/>
      <c r="BL55" s="114" t="s">
        <v>973</v>
      </c>
      <c r="BM55" s="114"/>
      <c r="BN55" s="114" t="s">
        <v>970</v>
      </c>
      <c r="BO55" s="117">
        <v>45698</v>
      </c>
      <c r="BP55" s="114" t="s">
        <v>970</v>
      </c>
      <c r="BQ55" s="117">
        <v>45698</v>
      </c>
      <c r="BR55" s="117">
        <v>45717</v>
      </c>
      <c r="BS55" s="114" t="s">
        <v>1028</v>
      </c>
      <c r="BT55" s="114">
        <v>15770198885</v>
      </c>
      <c r="BU55" s="114" t="s">
        <v>1028</v>
      </c>
      <c r="BV55" s="114">
        <v>15770198885</v>
      </c>
    </row>
    <row r="56" s="28" customFormat="1" ht="86" customHeight="1" spans="1:74">
      <c r="A56" s="46">
        <v>49</v>
      </c>
      <c r="B56" s="46" t="s">
        <v>215</v>
      </c>
      <c r="C56" s="46" t="s">
        <v>220</v>
      </c>
      <c r="D56" s="46" t="s">
        <v>34</v>
      </c>
      <c r="E56" s="46" t="s">
        <v>38</v>
      </c>
      <c r="F56" s="46" t="s">
        <v>39</v>
      </c>
      <c r="G56" s="46" t="s">
        <v>726</v>
      </c>
      <c r="H56" s="47" t="s">
        <v>727</v>
      </c>
      <c r="I56" s="46" t="s">
        <v>42</v>
      </c>
      <c r="J56" s="46">
        <v>2367</v>
      </c>
      <c r="K56" s="97">
        <v>395</v>
      </c>
      <c r="L56" s="59">
        <f>SUM(M56,U56,V56,W56)</f>
        <v>350</v>
      </c>
      <c r="M56" s="59">
        <f t="shared" si="3"/>
        <v>350</v>
      </c>
      <c r="N56" s="59">
        <v>350</v>
      </c>
      <c r="O56" s="59"/>
      <c r="P56" s="59"/>
      <c r="Q56" s="59"/>
      <c r="R56" s="46"/>
      <c r="S56" s="46"/>
      <c r="T56" s="46"/>
      <c r="U56" s="46"/>
      <c r="V56" s="46"/>
      <c r="W56" s="46"/>
      <c r="X56" s="46" t="s">
        <v>221</v>
      </c>
      <c r="Y56" s="46" t="s">
        <v>728</v>
      </c>
      <c r="Z56" s="46" t="s">
        <v>68</v>
      </c>
      <c r="AA56" s="46" t="s">
        <v>69</v>
      </c>
      <c r="AB56" s="46"/>
      <c r="AC56" s="87" t="s">
        <v>975</v>
      </c>
      <c r="AD56" s="87" t="s">
        <v>976</v>
      </c>
      <c r="AE56" s="87" t="s">
        <v>984</v>
      </c>
      <c r="AF56" s="87" t="s">
        <v>970</v>
      </c>
      <c r="AG56" s="115">
        <v>45650</v>
      </c>
      <c r="AH56" s="87" t="s">
        <v>970</v>
      </c>
      <c r="AI56" s="115">
        <v>45656</v>
      </c>
      <c r="AJ56" s="87" t="s">
        <v>973</v>
      </c>
      <c r="AK56" s="87"/>
      <c r="AL56" s="87" t="s">
        <v>973</v>
      </c>
      <c r="AM56" s="87"/>
      <c r="AN56" s="87" t="s">
        <v>970</v>
      </c>
      <c r="AO56" s="117">
        <v>45650</v>
      </c>
      <c r="AP56" s="87" t="s">
        <v>970</v>
      </c>
      <c r="AQ56" s="117">
        <v>45648</v>
      </c>
      <c r="AR56" s="87" t="s">
        <v>970</v>
      </c>
      <c r="AS56" s="117">
        <v>45672</v>
      </c>
      <c r="AT56" s="87" t="s">
        <v>970</v>
      </c>
      <c r="AU56" s="117">
        <v>45662</v>
      </c>
      <c r="AV56" s="87" t="s">
        <v>973</v>
      </c>
      <c r="AW56" s="87"/>
      <c r="AX56" s="87" t="s">
        <v>970</v>
      </c>
      <c r="AY56" s="117">
        <v>45306</v>
      </c>
      <c r="AZ56" s="87" t="s">
        <v>970</v>
      </c>
      <c r="BA56" s="117">
        <v>45656</v>
      </c>
      <c r="BB56" s="87" t="s">
        <v>970</v>
      </c>
      <c r="BC56" s="117">
        <v>45306</v>
      </c>
      <c r="BD56" s="87" t="s">
        <v>970</v>
      </c>
      <c r="BE56" s="117">
        <v>45311</v>
      </c>
      <c r="BF56" s="87" t="s">
        <v>970</v>
      </c>
      <c r="BG56" s="117">
        <v>45321</v>
      </c>
      <c r="BH56" s="87" t="s">
        <v>973</v>
      </c>
      <c r="BI56" s="87"/>
      <c r="BJ56" s="87" t="s">
        <v>973</v>
      </c>
      <c r="BK56" s="87"/>
      <c r="BL56" s="87" t="s">
        <v>973</v>
      </c>
      <c r="BM56" s="87"/>
      <c r="BN56" s="87" t="s">
        <v>973</v>
      </c>
      <c r="BO56" s="87"/>
      <c r="BP56" s="87" t="s">
        <v>973</v>
      </c>
      <c r="BQ56" s="87"/>
      <c r="BR56" s="117">
        <v>45346</v>
      </c>
      <c r="BS56" s="87" t="s">
        <v>1031</v>
      </c>
      <c r="BT56" s="87">
        <v>19999451633</v>
      </c>
      <c r="BU56" s="87" t="s">
        <v>1032</v>
      </c>
      <c r="BV56" s="87">
        <v>15520818823</v>
      </c>
    </row>
    <row r="57" s="71" customFormat="1" ht="86" customHeight="1" spans="1:74">
      <c r="A57" s="46">
        <v>50</v>
      </c>
      <c r="B57" s="46" t="s">
        <v>336</v>
      </c>
      <c r="C57" s="46" t="s">
        <v>853</v>
      </c>
      <c r="D57" s="46" t="s">
        <v>34</v>
      </c>
      <c r="E57" s="88" t="s">
        <v>108</v>
      </c>
      <c r="F57" s="88" t="s">
        <v>39</v>
      </c>
      <c r="G57" s="88" t="s">
        <v>514</v>
      </c>
      <c r="H57" s="47" t="s">
        <v>1033</v>
      </c>
      <c r="I57" s="100" t="s">
        <v>321</v>
      </c>
      <c r="J57" s="100">
        <v>11100</v>
      </c>
      <c r="K57" s="97">
        <v>214</v>
      </c>
      <c r="L57" s="59">
        <f>SUM(M57,U57:W57)</f>
        <v>200</v>
      </c>
      <c r="M57" s="59">
        <f t="shared" si="3"/>
        <v>200</v>
      </c>
      <c r="N57" s="59">
        <v>200</v>
      </c>
      <c r="O57" s="101"/>
      <c r="P57" s="101"/>
      <c r="Q57" s="101"/>
      <c r="R57" s="106"/>
      <c r="S57" s="106"/>
      <c r="T57" s="106"/>
      <c r="U57" s="106"/>
      <c r="V57" s="106"/>
      <c r="W57" s="106"/>
      <c r="X57" s="88" t="s">
        <v>221</v>
      </c>
      <c r="Y57" s="46" t="s">
        <v>728</v>
      </c>
      <c r="Z57" s="46" t="s">
        <v>172</v>
      </c>
      <c r="AA57" s="46" t="s">
        <v>173</v>
      </c>
      <c r="AB57" s="88"/>
      <c r="AC57" s="87" t="s">
        <v>975</v>
      </c>
      <c r="AD57" s="87" t="s">
        <v>973</v>
      </c>
      <c r="AE57" s="87" t="s">
        <v>1034</v>
      </c>
      <c r="AF57" s="87" t="s">
        <v>970</v>
      </c>
      <c r="AG57" s="115">
        <v>45651</v>
      </c>
      <c r="AH57" s="87" t="s">
        <v>970</v>
      </c>
      <c r="AI57" s="115">
        <v>45656</v>
      </c>
      <c r="AJ57" s="87" t="s">
        <v>970</v>
      </c>
      <c r="AK57" s="115">
        <v>45660</v>
      </c>
      <c r="AL57" s="87" t="s">
        <v>970</v>
      </c>
      <c r="AM57" s="115">
        <v>45667</v>
      </c>
      <c r="AN57" s="87" t="s">
        <v>970</v>
      </c>
      <c r="AO57" s="117">
        <v>45656</v>
      </c>
      <c r="AP57" s="87" t="s">
        <v>970</v>
      </c>
      <c r="AQ57" s="117">
        <v>45656</v>
      </c>
      <c r="AR57" s="87" t="s">
        <v>970</v>
      </c>
      <c r="AS57" s="117">
        <v>45657</v>
      </c>
      <c r="AT57" s="87" t="s">
        <v>970</v>
      </c>
      <c r="AU57" s="117">
        <v>45667</v>
      </c>
      <c r="AV57" s="87" t="s">
        <v>970</v>
      </c>
      <c r="AW57" s="117">
        <v>45677</v>
      </c>
      <c r="AX57" s="87" t="s">
        <v>970</v>
      </c>
      <c r="AY57" s="117">
        <v>45682</v>
      </c>
      <c r="AZ57" s="87" t="s">
        <v>970</v>
      </c>
      <c r="BA57" s="117">
        <v>45656</v>
      </c>
      <c r="BB57" s="87" t="s">
        <v>970</v>
      </c>
      <c r="BC57" s="117">
        <v>45672</v>
      </c>
      <c r="BD57" s="87" t="s">
        <v>970</v>
      </c>
      <c r="BE57" s="117">
        <v>45685</v>
      </c>
      <c r="BF57" s="87" t="s">
        <v>970</v>
      </c>
      <c r="BG57" s="117">
        <v>45698</v>
      </c>
      <c r="BH57" s="87" t="s">
        <v>973</v>
      </c>
      <c r="BI57" s="87"/>
      <c r="BJ57" s="87" t="s">
        <v>973</v>
      </c>
      <c r="BK57" s="87"/>
      <c r="BL57" s="87" t="s">
        <v>970</v>
      </c>
      <c r="BM57" s="117">
        <v>45714</v>
      </c>
      <c r="BN57" s="87" t="s">
        <v>973</v>
      </c>
      <c r="BO57" s="87"/>
      <c r="BP57" s="111" t="s">
        <v>973</v>
      </c>
      <c r="BQ57" s="87"/>
      <c r="BR57" s="117">
        <v>45349</v>
      </c>
      <c r="BS57" s="87" t="s">
        <v>1031</v>
      </c>
      <c r="BT57" s="87">
        <v>19999451633</v>
      </c>
      <c r="BU57" s="87" t="s">
        <v>1032</v>
      </c>
      <c r="BV57" s="87">
        <v>15520818823</v>
      </c>
    </row>
    <row r="58" s="28" customFormat="1" ht="86" customHeight="1" spans="1:74">
      <c r="A58" s="46">
        <v>51</v>
      </c>
      <c r="B58" s="46" t="s">
        <v>395</v>
      </c>
      <c r="C58" s="46" t="s">
        <v>379</v>
      </c>
      <c r="D58" s="46" t="s">
        <v>34</v>
      </c>
      <c r="E58" s="46" t="s">
        <v>318</v>
      </c>
      <c r="F58" s="46" t="s">
        <v>39</v>
      </c>
      <c r="G58" s="46" t="s">
        <v>380</v>
      </c>
      <c r="H58" s="47" t="s">
        <v>751</v>
      </c>
      <c r="I58" s="46" t="s">
        <v>321</v>
      </c>
      <c r="J58" s="46">
        <v>9600</v>
      </c>
      <c r="K58" s="97">
        <v>790</v>
      </c>
      <c r="L58" s="59">
        <f>SUM(M58,U58:W58)</f>
        <v>750</v>
      </c>
      <c r="M58" s="59">
        <f t="shared" si="3"/>
        <v>750</v>
      </c>
      <c r="N58" s="59">
        <v>750</v>
      </c>
      <c r="O58" s="59"/>
      <c r="P58" s="59"/>
      <c r="Q58" s="59"/>
      <c r="R58" s="46"/>
      <c r="S58" s="46"/>
      <c r="T58" s="46"/>
      <c r="U58" s="46"/>
      <c r="V58" s="46"/>
      <c r="W58" s="46"/>
      <c r="X58" s="46" t="s">
        <v>221</v>
      </c>
      <c r="Y58" s="46" t="s">
        <v>728</v>
      </c>
      <c r="Z58" s="46" t="s">
        <v>322</v>
      </c>
      <c r="AA58" s="46" t="s">
        <v>323</v>
      </c>
      <c r="AB58" s="46"/>
      <c r="AC58" s="87" t="s">
        <v>969</v>
      </c>
      <c r="AD58" s="87" t="s">
        <v>970</v>
      </c>
      <c r="AE58" s="87" t="s">
        <v>1035</v>
      </c>
      <c r="AF58" s="87" t="s">
        <v>970</v>
      </c>
      <c r="AG58" s="115">
        <v>45651</v>
      </c>
      <c r="AH58" s="87" t="s">
        <v>970</v>
      </c>
      <c r="AI58" s="115">
        <v>45651</v>
      </c>
      <c r="AJ58" s="87" t="s">
        <v>970</v>
      </c>
      <c r="AK58" s="115">
        <v>45656</v>
      </c>
      <c r="AL58" s="87" t="s">
        <v>970</v>
      </c>
      <c r="AM58" s="115">
        <v>45662</v>
      </c>
      <c r="AN58" s="87" t="s">
        <v>970</v>
      </c>
      <c r="AO58" s="117">
        <v>45651</v>
      </c>
      <c r="AP58" s="87" t="s">
        <v>970</v>
      </c>
      <c r="AQ58" s="117">
        <v>45656</v>
      </c>
      <c r="AR58" s="87" t="s">
        <v>970</v>
      </c>
      <c r="AS58" s="117">
        <v>45662</v>
      </c>
      <c r="AT58" s="87" t="s">
        <v>970</v>
      </c>
      <c r="AU58" s="117">
        <v>45667</v>
      </c>
      <c r="AV58" s="87" t="s">
        <v>970</v>
      </c>
      <c r="AW58" s="117">
        <v>45677</v>
      </c>
      <c r="AX58" s="87" t="s">
        <v>970</v>
      </c>
      <c r="AY58" s="117">
        <v>45682</v>
      </c>
      <c r="AZ58" s="87" t="s">
        <v>970</v>
      </c>
      <c r="BA58" s="117">
        <v>45646</v>
      </c>
      <c r="BB58" s="87" t="s">
        <v>970</v>
      </c>
      <c r="BC58" s="117">
        <v>45665</v>
      </c>
      <c r="BD58" s="87" t="s">
        <v>970</v>
      </c>
      <c r="BE58" s="117">
        <v>45685</v>
      </c>
      <c r="BF58" s="87" t="s">
        <v>970</v>
      </c>
      <c r="BG58" s="117">
        <v>45698</v>
      </c>
      <c r="BH58" s="87" t="s">
        <v>973</v>
      </c>
      <c r="BI58" s="87"/>
      <c r="BJ58" s="87" t="s">
        <v>973</v>
      </c>
      <c r="BK58" s="87"/>
      <c r="BL58" s="87" t="s">
        <v>970</v>
      </c>
      <c r="BM58" s="117">
        <v>45713</v>
      </c>
      <c r="BN58" s="87" t="s">
        <v>970</v>
      </c>
      <c r="BO58" s="117">
        <v>45292</v>
      </c>
      <c r="BP58" s="87" t="s">
        <v>970</v>
      </c>
      <c r="BQ58" s="117">
        <v>45689</v>
      </c>
      <c r="BR58" s="117">
        <v>45343</v>
      </c>
      <c r="BS58" s="87" t="s">
        <v>1031</v>
      </c>
      <c r="BT58" s="87">
        <v>19999451633</v>
      </c>
      <c r="BU58" s="87" t="s">
        <v>1032</v>
      </c>
      <c r="BV58" s="87">
        <v>15520818823</v>
      </c>
    </row>
    <row r="59" s="28" customFormat="1" ht="86" customHeight="1" spans="1:74">
      <c r="A59" s="46">
        <v>52</v>
      </c>
      <c r="B59" s="46" t="s">
        <v>473</v>
      </c>
      <c r="C59" s="46" t="s">
        <v>457</v>
      </c>
      <c r="D59" s="46" t="s">
        <v>34</v>
      </c>
      <c r="E59" s="46" t="s">
        <v>38</v>
      </c>
      <c r="F59" s="46" t="s">
        <v>39</v>
      </c>
      <c r="G59" s="46" t="s">
        <v>221</v>
      </c>
      <c r="H59" s="47" t="s">
        <v>1036</v>
      </c>
      <c r="I59" s="46" t="s">
        <v>423</v>
      </c>
      <c r="J59" s="46">
        <v>24.55</v>
      </c>
      <c r="K59" s="97">
        <v>1841.25</v>
      </c>
      <c r="L59" s="59">
        <f>SUM(M59,U59:W59)</f>
        <v>1785</v>
      </c>
      <c r="M59" s="59">
        <f t="shared" si="3"/>
        <v>1785</v>
      </c>
      <c r="N59" s="59">
        <v>1785</v>
      </c>
      <c r="O59" s="59"/>
      <c r="P59" s="59"/>
      <c r="Q59" s="59"/>
      <c r="R59" s="46"/>
      <c r="S59" s="46"/>
      <c r="T59" s="46"/>
      <c r="U59" s="46"/>
      <c r="V59" s="46"/>
      <c r="W59" s="46"/>
      <c r="X59" s="46" t="s">
        <v>221</v>
      </c>
      <c r="Y59" s="46" t="s">
        <v>728</v>
      </c>
      <c r="Z59" s="87" t="s">
        <v>172</v>
      </c>
      <c r="AA59" s="46" t="s">
        <v>173</v>
      </c>
      <c r="AB59" s="46"/>
      <c r="AC59" s="87" t="s">
        <v>969</v>
      </c>
      <c r="AD59" s="87" t="s">
        <v>970</v>
      </c>
      <c r="AE59" s="87" t="s">
        <v>1002</v>
      </c>
      <c r="AF59" s="87" t="s">
        <v>970</v>
      </c>
      <c r="AG59" s="115">
        <v>45646</v>
      </c>
      <c r="AH59" s="87" t="s">
        <v>970</v>
      </c>
      <c r="AI59" s="115">
        <v>45651</v>
      </c>
      <c r="AJ59" s="87" t="s">
        <v>973</v>
      </c>
      <c r="AK59" s="87"/>
      <c r="AL59" s="87" t="s">
        <v>973</v>
      </c>
      <c r="AM59" s="87"/>
      <c r="AN59" s="87" t="s">
        <v>970</v>
      </c>
      <c r="AO59" s="117">
        <v>45646</v>
      </c>
      <c r="AP59" s="87" t="s">
        <v>970</v>
      </c>
      <c r="AQ59" s="117">
        <v>45651</v>
      </c>
      <c r="AR59" s="87" t="s">
        <v>970</v>
      </c>
      <c r="AS59" s="117">
        <v>45672</v>
      </c>
      <c r="AT59" s="87" t="s">
        <v>970</v>
      </c>
      <c r="AU59" s="117">
        <v>45651</v>
      </c>
      <c r="AV59" s="87" t="s">
        <v>973</v>
      </c>
      <c r="AW59" s="87"/>
      <c r="AX59" s="87" t="s">
        <v>970</v>
      </c>
      <c r="AY59" s="117">
        <v>45672</v>
      </c>
      <c r="AZ59" s="87" t="s">
        <v>970</v>
      </c>
      <c r="BA59" s="117">
        <v>45646</v>
      </c>
      <c r="BB59" s="87" t="s">
        <v>970</v>
      </c>
      <c r="BC59" s="117">
        <v>45667</v>
      </c>
      <c r="BD59" s="87" t="s">
        <v>970</v>
      </c>
      <c r="BE59" s="117">
        <v>45677</v>
      </c>
      <c r="BF59" s="87" t="s">
        <v>970</v>
      </c>
      <c r="BG59" s="117">
        <v>45717</v>
      </c>
      <c r="BH59" s="87" t="s">
        <v>970</v>
      </c>
      <c r="BI59" s="117">
        <v>45717</v>
      </c>
      <c r="BJ59" s="87" t="s">
        <v>970</v>
      </c>
      <c r="BK59" s="117">
        <v>45726</v>
      </c>
      <c r="BL59" s="87" t="s">
        <v>973</v>
      </c>
      <c r="BM59" s="87"/>
      <c r="BN59" s="87" t="s">
        <v>973</v>
      </c>
      <c r="BO59" s="117"/>
      <c r="BP59" s="87" t="s">
        <v>970</v>
      </c>
      <c r="BQ59" s="117">
        <v>45693</v>
      </c>
      <c r="BR59" s="117">
        <v>45347</v>
      </c>
      <c r="BS59" s="87" t="s">
        <v>1031</v>
      </c>
      <c r="BT59" s="87">
        <v>19999451633</v>
      </c>
      <c r="BU59" s="87" t="s">
        <v>1032</v>
      </c>
      <c r="BV59" s="87">
        <v>15520818823</v>
      </c>
    </row>
    <row r="60" s="28" customFormat="1" ht="86" customHeight="1" spans="1:74">
      <c r="A60" s="46">
        <v>53</v>
      </c>
      <c r="B60" s="46" t="s">
        <v>541</v>
      </c>
      <c r="C60" s="46" t="s">
        <v>887</v>
      </c>
      <c r="D60" s="46" t="s">
        <v>509</v>
      </c>
      <c r="E60" s="46" t="s">
        <v>526</v>
      </c>
      <c r="F60" s="46" t="s">
        <v>39</v>
      </c>
      <c r="G60" s="46" t="s">
        <v>888</v>
      </c>
      <c r="H60" s="47" t="s">
        <v>889</v>
      </c>
      <c r="I60" s="46" t="s">
        <v>321</v>
      </c>
      <c r="J60" s="46">
        <f>5700+14000</f>
        <v>19700</v>
      </c>
      <c r="K60" s="97">
        <v>342</v>
      </c>
      <c r="L60" s="59">
        <f>SUM(M60,U60:W60)</f>
        <v>330</v>
      </c>
      <c r="M60" s="59">
        <f t="shared" si="3"/>
        <v>330</v>
      </c>
      <c r="N60" s="59">
        <v>330</v>
      </c>
      <c r="O60" s="59"/>
      <c r="P60" s="59"/>
      <c r="Q60" s="59"/>
      <c r="R60" s="46"/>
      <c r="S60" s="46"/>
      <c r="T60" s="46"/>
      <c r="U60" s="46"/>
      <c r="V60" s="46"/>
      <c r="W60" s="46"/>
      <c r="X60" s="46" t="s">
        <v>221</v>
      </c>
      <c r="Y60" s="46" t="s">
        <v>728</v>
      </c>
      <c r="Z60" s="46" t="s">
        <v>482</v>
      </c>
      <c r="AA60" s="46" t="s">
        <v>483</v>
      </c>
      <c r="AB60" s="46"/>
      <c r="AC60" s="87" t="s">
        <v>975</v>
      </c>
      <c r="AD60" s="87" t="s">
        <v>973</v>
      </c>
      <c r="AE60" s="87" t="s">
        <v>1037</v>
      </c>
      <c r="AF60" s="87" t="s">
        <v>970</v>
      </c>
      <c r="AG60" s="115">
        <v>45651</v>
      </c>
      <c r="AH60" s="87" t="s">
        <v>973</v>
      </c>
      <c r="AI60" s="87"/>
      <c r="AJ60" s="87" t="s">
        <v>973</v>
      </c>
      <c r="AK60" s="87"/>
      <c r="AL60" s="87" t="s">
        <v>973</v>
      </c>
      <c r="AM60" s="87"/>
      <c r="AN60" s="87" t="s">
        <v>970</v>
      </c>
      <c r="AO60" s="117">
        <v>45652</v>
      </c>
      <c r="AP60" s="87" t="s">
        <v>970</v>
      </c>
      <c r="AQ60" s="117">
        <v>45652</v>
      </c>
      <c r="AR60" s="87" t="s">
        <v>970</v>
      </c>
      <c r="AS60" s="117">
        <v>45656</v>
      </c>
      <c r="AT60" s="87" t="s">
        <v>970</v>
      </c>
      <c r="AU60" s="117">
        <v>45656</v>
      </c>
      <c r="AV60" s="87" t="s">
        <v>973</v>
      </c>
      <c r="AW60" s="87"/>
      <c r="AX60" s="87" t="s">
        <v>970</v>
      </c>
      <c r="AY60" s="117">
        <v>45660</v>
      </c>
      <c r="AZ60" s="87" t="s">
        <v>970</v>
      </c>
      <c r="BA60" s="117">
        <v>45648</v>
      </c>
      <c r="BB60" s="87" t="s">
        <v>970</v>
      </c>
      <c r="BC60" s="117">
        <v>45667</v>
      </c>
      <c r="BD60" s="87" t="s">
        <v>970</v>
      </c>
      <c r="BE60" s="117">
        <v>45669</v>
      </c>
      <c r="BF60" s="87" t="s">
        <v>970</v>
      </c>
      <c r="BG60" s="117">
        <v>45682</v>
      </c>
      <c r="BH60" s="87" t="s">
        <v>973</v>
      </c>
      <c r="BI60" s="117"/>
      <c r="BJ60" s="87" t="s">
        <v>973</v>
      </c>
      <c r="BK60" s="117"/>
      <c r="BL60" s="87" t="s">
        <v>973</v>
      </c>
      <c r="BM60" s="87"/>
      <c r="BN60" s="87" t="s">
        <v>973</v>
      </c>
      <c r="BO60" s="87"/>
      <c r="BP60" s="111" t="s">
        <v>973</v>
      </c>
      <c r="BQ60" s="87"/>
      <c r="BR60" s="117">
        <v>45348</v>
      </c>
      <c r="BS60" s="87" t="s">
        <v>1031</v>
      </c>
      <c r="BT60" s="87">
        <v>19999451633</v>
      </c>
      <c r="BU60" s="87" t="s">
        <v>1032</v>
      </c>
      <c r="BV60" s="87">
        <v>15520818823</v>
      </c>
    </row>
    <row r="61" s="28" customFormat="1" ht="86" customHeight="1" spans="1:74">
      <c r="A61" s="46">
        <v>54</v>
      </c>
      <c r="B61" s="46" t="s">
        <v>579</v>
      </c>
      <c r="C61" s="46" t="s">
        <v>553</v>
      </c>
      <c r="D61" s="46" t="s">
        <v>509</v>
      </c>
      <c r="E61" s="46" t="s">
        <v>554</v>
      </c>
      <c r="F61" s="46" t="s">
        <v>39</v>
      </c>
      <c r="G61" s="46" t="s">
        <v>461</v>
      </c>
      <c r="H61" s="47" t="s">
        <v>556</v>
      </c>
      <c r="I61" s="46" t="s">
        <v>148</v>
      </c>
      <c r="J61" s="46">
        <v>3</v>
      </c>
      <c r="K61" s="97">
        <v>30</v>
      </c>
      <c r="L61" s="59">
        <f>SUM(M61,U61:W61)</f>
        <v>30</v>
      </c>
      <c r="M61" s="59">
        <f t="shared" si="3"/>
        <v>30</v>
      </c>
      <c r="N61" s="59">
        <v>30</v>
      </c>
      <c r="O61" s="59"/>
      <c r="P61" s="59"/>
      <c r="Q61" s="59"/>
      <c r="R61" s="46"/>
      <c r="S61" s="46"/>
      <c r="T61" s="46"/>
      <c r="U61" s="46"/>
      <c r="V61" s="46"/>
      <c r="W61" s="46"/>
      <c r="X61" s="46" t="s">
        <v>461</v>
      </c>
      <c r="Y61" s="46" t="s">
        <v>791</v>
      </c>
      <c r="Z61" s="46" t="s">
        <v>557</v>
      </c>
      <c r="AA61" s="111" t="s">
        <v>558</v>
      </c>
      <c r="AB61" s="46"/>
      <c r="AC61" s="87" t="s">
        <v>842</v>
      </c>
      <c r="AD61" s="105" t="s">
        <v>973</v>
      </c>
      <c r="AE61" s="87" t="s">
        <v>973</v>
      </c>
      <c r="AF61" s="113" t="s">
        <v>973</v>
      </c>
      <c r="AG61" s="87"/>
      <c r="AH61" s="113" t="s">
        <v>973</v>
      </c>
      <c r="AI61" s="87"/>
      <c r="AJ61" s="113" t="s">
        <v>973</v>
      </c>
      <c r="AK61" s="87"/>
      <c r="AL61" s="113" t="s">
        <v>973</v>
      </c>
      <c r="AM61" s="87"/>
      <c r="AN61" s="113" t="s">
        <v>973</v>
      </c>
      <c r="AO61" s="87"/>
      <c r="AP61" s="113" t="s">
        <v>973</v>
      </c>
      <c r="AQ61" s="87"/>
      <c r="AR61" s="113" t="s">
        <v>973</v>
      </c>
      <c r="AS61" s="87"/>
      <c r="AT61" s="113" t="s">
        <v>973</v>
      </c>
      <c r="AU61" s="87"/>
      <c r="AV61" s="113" t="s">
        <v>973</v>
      </c>
      <c r="AW61" s="87"/>
      <c r="AX61" s="113" t="s">
        <v>973</v>
      </c>
      <c r="AY61" s="87"/>
      <c r="AZ61" s="113" t="s">
        <v>973</v>
      </c>
      <c r="BA61" s="87"/>
      <c r="BB61" s="113" t="s">
        <v>973</v>
      </c>
      <c r="BC61" s="87"/>
      <c r="BD61" s="113" t="s">
        <v>973</v>
      </c>
      <c r="BE61" s="87"/>
      <c r="BF61" s="113" t="s">
        <v>973</v>
      </c>
      <c r="BG61" s="87"/>
      <c r="BH61" s="113" t="s">
        <v>973</v>
      </c>
      <c r="BI61" s="117"/>
      <c r="BJ61" s="113" t="s">
        <v>973</v>
      </c>
      <c r="BK61" s="87"/>
      <c r="BL61" s="113" t="s">
        <v>973</v>
      </c>
      <c r="BM61" s="87"/>
      <c r="BN61" s="113" t="s">
        <v>970</v>
      </c>
      <c r="BO61" s="115">
        <v>45672</v>
      </c>
      <c r="BP61" s="121" t="s">
        <v>973</v>
      </c>
      <c r="BQ61" s="87"/>
      <c r="BR61" s="115">
        <v>45715</v>
      </c>
      <c r="BS61" s="87" t="s">
        <v>1038</v>
      </c>
      <c r="BT61" s="87">
        <v>18799869050</v>
      </c>
      <c r="BU61" s="87" t="s">
        <v>1039</v>
      </c>
      <c r="BV61" s="87">
        <v>19399483878</v>
      </c>
    </row>
    <row r="62" s="28" customFormat="1" ht="86" customHeight="1" spans="1:74">
      <c r="A62" s="46">
        <v>55</v>
      </c>
      <c r="B62" s="46" t="s">
        <v>219</v>
      </c>
      <c r="C62" s="46" t="s">
        <v>224</v>
      </c>
      <c r="D62" s="46" t="s">
        <v>34</v>
      </c>
      <c r="E62" s="46" t="s">
        <v>38</v>
      </c>
      <c r="F62" s="46" t="s">
        <v>39</v>
      </c>
      <c r="G62" s="46" t="s">
        <v>225</v>
      </c>
      <c r="H62" s="47" t="s">
        <v>705</v>
      </c>
      <c r="I62" s="46" t="s">
        <v>42</v>
      </c>
      <c r="J62" s="46">
        <v>2200</v>
      </c>
      <c r="K62" s="97">
        <v>396</v>
      </c>
      <c r="L62" s="59">
        <f>SUM(M62,U62,V62,W62)</f>
        <v>310</v>
      </c>
      <c r="M62" s="59">
        <f t="shared" si="3"/>
        <v>310</v>
      </c>
      <c r="N62" s="59">
        <v>310</v>
      </c>
      <c r="O62" s="59"/>
      <c r="P62" s="59"/>
      <c r="Q62" s="59"/>
      <c r="R62" s="46"/>
      <c r="S62" s="46"/>
      <c r="T62" s="46"/>
      <c r="U62" s="46"/>
      <c r="V62" s="46"/>
      <c r="W62" s="46"/>
      <c r="X62" s="46" t="s">
        <v>225</v>
      </c>
      <c r="Y62" s="46" t="s">
        <v>729</v>
      </c>
      <c r="Z62" s="46" t="s">
        <v>68</v>
      </c>
      <c r="AA62" s="46" t="s">
        <v>69</v>
      </c>
      <c r="AB62" s="46"/>
      <c r="AC62" s="87" t="s">
        <v>975</v>
      </c>
      <c r="AD62" s="87" t="s">
        <v>976</v>
      </c>
      <c r="AE62" s="87" t="s">
        <v>992</v>
      </c>
      <c r="AF62" s="87" t="s">
        <v>970</v>
      </c>
      <c r="AG62" s="115">
        <v>45672</v>
      </c>
      <c r="AH62" s="87" t="s">
        <v>973</v>
      </c>
      <c r="AI62" s="87"/>
      <c r="AJ62" s="87" t="s">
        <v>973</v>
      </c>
      <c r="AK62" s="87"/>
      <c r="AL62" s="87" t="s">
        <v>973</v>
      </c>
      <c r="AM62" s="87"/>
      <c r="AN62" s="87" t="s">
        <v>970</v>
      </c>
      <c r="AO62" s="117">
        <v>45655</v>
      </c>
      <c r="AP62" s="87" t="s">
        <v>970</v>
      </c>
      <c r="AQ62" s="87" t="s">
        <v>1040</v>
      </c>
      <c r="AR62" s="87" t="s">
        <v>970</v>
      </c>
      <c r="AS62" s="87" t="s">
        <v>1041</v>
      </c>
      <c r="AT62" s="87" t="s">
        <v>970</v>
      </c>
      <c r="AU62" s="117">
        <v>45667</v>
      </c>
      <c r="AV62" s="87" t="s">
        <v>973</v>
      </c>
      <c r="AW62" s="87"/>
      <c r="AX62" s="87" t="s">
        <v>970</v>
      </c>
      <c r="AY62" s="117">
        <v>45677</v>
      </c>
      <c r="AZ62" s="87" t="s">
        <v>970</v>
      </c>
      <c r="BA62" s="115">
        <v>45698</v>
      </c>
      <c r="BB62" s="87" t="s">
        <v>970</v>
      </c>
      <c r="BC62" s="115">
        <v>45708</v>
      </c>
      <c r="BD62" s="87" t="s">
        <v>970</v>
      </c>
      <c r="BE62" s="115">
        <v>45717</v>
      </c>
      <c r="BF62" s="87" t="s">
        <v>970</v>
      </c>
      <c r="BG62" s="115">
        <v>45748</v>
      </c>
      <c r="BH62" s="87" t="s">
        <v>970</v>
      </c>
      <c r="BI62" s="115">
        <v>45748</v>
      </c>
      <c r="BJ62" s="87" t="s">
        <v>973</v>
      </c>
      <c r="BK62" s="87"/>
      <c r="BL62" s="87" t="s">
        <v>973</v>
      </c>
      <c r="BM62" s="87"/>
      <c r="BN62" s="87" t="s">
        <v>973</v>
      </c>
      <c r="BO62" s="87"/>
      <c r="BP62" s="87" t="s">
        <v>973</v>
      </c>
      <c r="BQ62" s="115">
        <v>45717</v>
      </c>
      <c r="BR62" s="115">
        <v>45738</v>
      </c>
      <c r="BS62" s="87" t="s">
        <v>1042</v>
      </c>
      <c r="BT62" s="87">
        <v>19999580017</v>
      </c>
      <c r="BU62" s="87" t="s">
        <v>1043</v>
      </c>
      <c r="BV62" s="87">
        <v>17690721766</v>
      </c>
    </row>
    <row r="63" s="28" customFormat="1" ht="86" customHeight="1" spans="1:74">
      <c r="A63" s="46">
        <v>56</v>
      </c>
      <c r="B63" s="46" t="s">
        <v>261</v>
      </c>
      <c r="C63" s="46" t="s">
        <v>265</v>
      </c>
      <c r="D63" s="46" t="s">
        <v>34</v>
      </c>
      <c r="E63" s="46" t="s">
        <v>38</v>
      </c>
      <c r="F63" s="46" t="s">
        <v>39</v>
      </c>
      <c r="G63" s="46" t="s">
        <v>225</v>
      </c>
      <c r="H63" s="47" t="s">
        <v>740</v>
      </c>
      <c r="I63" s="46" t="s">
        <v>42</v>
      </c>
      <c r="J63" s="46">
        <v>3500</v>
      </c>
      <c r="K63" s="97">
        <v>525</v>
      </c>
      <c r="L63" s="59">
        <f>SUM(M63,U63,V63,W63)</f>
        <v>500</v>
      </c>
      <c r="M63" s="59">
        <f t="shared" si="3"/>
        <v>500</v>
      </c>
      <c r="N63" s="59">
        <v>500</v>
      </c>
      <c r="O63" s="59"/>
      <c r="P63" s="59"/>
      <c r="Q63" s="59"/>
      <c r="R63" s="46"/>
      <c r="S63" s="46"/>
      <c r="T63" s="46"/>
      <c r="U63" s="46"/>
      <c r="V63" s="46"/>
      <c r="W63" s="46"/>
      <c r="X63" s="46" t="s">
        <v>225</v>
      </c>
      <c r="Y63" s="46" t="s">
        <v>729</v>
      </c>
      <c r="Z63" s="46" t="s">
        <v>68</v>
      </c>
      <c r="AA63" s="46" t="s">
        <v>69</v>
      </c>
      <c r="AB63" s="46"/>
      <c r="AC63" s="87" t="s">
        <v>969</v>
      </c>
      <c r="AD63" s="87" t="s">
        <v>970</v>
      </c>
      <c r="AE63" s="87" t="s">
        <v>992</v>
      </c>
      <c r="AF63" s="87" t="s">
        <v>970</v>
      </c>
      <c r="AG63" s="115">
        <v>45672</v>
      </c>
      <c r="AH63" s="87" t="s">
        <v>973</v>
      </c>
      <c r="AI63" s="87"/>
      <c r="AJ63" s="87" t="s">
        <v>973</v>
      </c>
      <c r="AK63" s="87"/>
      <c r="AL63" s="87" t="s">
        <v>973</v>
      </c>
      <c r="AM63" s="87"/>
      <c r="AN63" s="87" t="s">
        <v>970</v>
      </c>
      <c r="AO63" s="117">
        <v>45655</v>
      </c>
      <c r="AP63" s="87" t="s">
        <v>970</v>
      </c>
      <c r="AQ63" s="87" t="s">
        <v>1040</v>
      </c>
      <c r="AR63" s="87" t="s">
        <v>970</v>
      </c>
      <c r="AS63" s="87" t="s">
        <v>1041</v>
      </c>
      <c r="AT63" s="87" t="s">
        <v>970</v>
      </c>
      <c r="AU63" s="117">
        <v>45667</v>
      </c>
      <c r="AV63" s="87" t="s">
        <v>973</v>
      </c>
      <c r="AW63" s="87"/>
      <c r="AX63" s="87" t="s">
        <v>970</v>
      </c>
      <c r="AY63" s="117">
        <v>45677</v>
      </c>
      <c r="AZ63" s="87" t="s">
        <v>970</v>
      </c>
      <c r="BA63" s="115">
        <v>45698</v>
      </c>
      <c r="BB63" s="87" t="s">
        <v>970</v>
      </c>
      <c r="BC63" s="115">
        <v>45708</v>
      </c>
      <c r="BD63" s="87" t="s">
        <v>970</v>
      </c>
      <c r="BE63" s="115">
        <v>45717</v>
      </c>
      <c r="BF63" s="87" t="s">
        <v>970</v>
      </c>
      <c r="BG63" s="115">
        <v>45748</v>
      </c>
      <c r="BH63" s="87" t="s">
        <v>970</v>
      </c>
      <c r="BI63" s="115">
        <v>45748</v>
      </c>
      <c r="BJ63" s="87" t="s">
        <v>973</v>
      </c>
      <c r="BK63" s="87"/>
      <c r="BL63" s="87" t="s">
        <v>973</v>
      </c>
      <c r="BM63" s="87"/>
      <c r="BN63" s="87" t="s">
        <v>973</v>
      </c>
      <c r="BO63" s="87"/>
      <c r="BP63" s="87" t="s">
        <v>973</v>
      </c>
      <c r="BQ63" s="115">
        <v>45721</v>
      </c>
      <c r="BR63" s="115">
        <v>45742</v>
      </c>
      <c r="BS63" s="87" t="s">
        <v>1042</v>
      </c>
      <c r="BT63" s="87">
        <v>19999580017</v>
      </c>
      <c r="BU63" s="87" t="s">
        <v>1043</v>
      </c>
      <c r="BV63" s="87">
        <v>17690721766</v>
      </c>
    </row>
    <row r="64" s="28" customFormat="1" ht="86" customHeight="1" spans="1:74">
      <c r="A64" s="46">
        <v>57</v>
      </c>
      <c r="B64" s="46" t="s">
        <v>277</v>
      </c>
      <c r="C64" s="46" t="s">
        <v>843</v>
      </c>
      <c r="D64" s="46" t="s">
        <v>34</v>
      </c>
      <c r="E64" s="46" t="s">
        <v>38</v>
      </c>
      <c r="F64" s="46" t="s">
        <v>39</v>
      </c>
      <c r="G64" s="46" t="s">
        <v>1044</v>
      </c>
      <c r="H64" s="47" t="s">
        <v>845</v>
      </c>
      <c r="I64" s="46" t="s">
        <v>42</v>
      </c>
      <c r="J64" s="46">
        <v>280</v>
      </c>
      <c r="K64" s="97">
        <v>101</v>
      </c>
      <c r="L64" s="59">
        <f>SUM(M64,U64,V64,W64)</f>
        <v>101</v>
      </c>
      <c r="M64" s="59">
        <f t="shared" si="3"/>
        <v>101</v>
      </c>
      <c r="N64" s="59">
        <v>0</v>
      </c>
      <c r="O64" s="59"/>
      <c r="P64" s="59"/>
      <c r="Q64" s="59"/>
      <c r="R64" s="46">
        <v>101</v>
      </c>
      <c r="S64" s="46"/>
      <c r="T64" s="46"/>
      <c r="U64" s="46"/>
      <c r="V64" s="46"/>
      <c r="W64" s="46"/>
      <c r="X64" s="46" t="s">
        <v>225</v>
      </c>
      <c r="Y64" s="46" t="s">
        <v>729</v>
      </c>
      <c r="Z64" s="46" t="s">
        <v>172</v>
      </c>
      <c r="AA64" s="46" t="s">
        <v>173</v>
      </c>
      <c r="AB64" s="46"/>
      <c r="AC64" s="87" t="s">
        <v>975</v>
      </c>
      <c r="AD64" s="87" t="s">
        <v>973</v>
      </c>
      <c r="AE64" s="87" t="s">
        <v>977</v>
      </c>
      <c r="AF64" s="87" t="s">
        <v>970</v>
      </c>
      <c r="AG64" s="115">
        <v>45672</v>
      </c>
      <c r="AH64" s="87" t="s">
        <v>973</v>
      </c>
      <c r="AI64" s="87"/>
      <c r="AJ64" s="87" t="s">
        <v>973</v>
      </c>
      <c r="AK64" s="87"/>
      <c r="AL64" s="87" t="s">
        <v>973</v>
      </c>
      <c r="AM64" s="87"/>
      <c r="AN64" s="87" t="s">
        <v>970</v>
      </c>
      <c r="AO64" s="117">
        <v>45655</v>
      </c>
      <c r="AP64" s="87" t="s">
        <v>970</v>
      </c>
      <c r="AQ64" s="87" t="s">
        <v>1040</v>
      </c>
      <c r="AR64" s="87" t="s">
        <v>970</v>
      </c>
      <c r="AS64" s="87" t="s">
        <v>1041</v>
      </c>
      <c r="AT64" s="87" t="s">
        <v>970</v>
      </c>
      <c r="AU64" s="117">
        <v>45667</v>
      </c>
      <c r="AV64" s="87" t="s">
        <v>973</v>
      </c>
      <c r="AW64" s="87"/>
      <c r="AX64" s="87" t="s">
        <v>970</v>
      </c>
      <c r="AY64" s="117">
        <v>45677</v>
      </c>
      <c r="AZ64" s="87" t="s">
        <v>970</v>
      </c>
      <c r="BA64" s="115">
        <v>45698</v>
      </c>
      <c r="BB64" s="87" t="s">
        <v>970</v>
      </c>
      <c r="BC64" s="115">
        <v>45708</v>
      </c>
      <c r="BD64" s="87" t="s">
        <v>970</v>
      </c>
      <c r="BE64" s="115">
        <v>45717</v>
      </c>
      <c r="BF64" s="87" t="s">
        <v>970</v>
      </c>
      <c r="BG64" s="115">
        <v>45748</v>
      </c>
      <c r="BH64" s="87" t="s">
        <v>970</v>
      </c>
      <c r="BI64" s="115">
        <v>45748</v>
      </c>
      <c r="BJ64" s="87" t="s">
        <v>973</v>
      </c>
      <c r="BK64" s="87"/>
      <c r="BL64" s="87" t="s">
        <v>973</v>
      </c>
      <c r="BM64" s="87"/>
      <c r="BN64" s="87" t="s">
        <v>973</v>
      </c>
      <c r="BO64" s="87"/>
      <c r="BP64" s="87" t="s">
        <v>973</v>
      </c>
      <c r="BQ64" s="115">
        <v>45717</v>
      </c>
      <c r="BR64" s="115">
        <v>45738</v>
      </c>
      <c r="BS64" s="87" t="s">
        <v>1042</v>
      </c>
      <c r="BT64" s="87">
        <v>19999580017</v>
      </c>
      <c r="BU64" s="87" t="s">
        <v>1043</v>
      </c>
      <c r="BV64" s="87">
        <v>17690721766</v>
      </c>
    </row>
    <row r="65" s="27" customFormat="1" ht="86" customHeight="1" spans="1:74">
      <c r="A65" s="46">
        <v>58</v>
      </c>
      <c r="B65" s="46" t="s">
        <v>387</v>
      </c>
      <c r="C65" s="46" t="s">
        <v>372</v>
      </c>
      <c r="D65" s="46" t="s">
        <v>34</v>
      </c>
      <c r="E65" s="46" t="s">
        <v>352</v>
      </c>
      <c r="F65" s="46" t="s">
        <v>39</v>
      </c>
      <c r="G65" s="46" t="s">
        <v>373</v>
      </c>
      <c r="H65" s="47" t="s">
        <v>374</v>
      </c>
      <c r="I65" s="96" t="s">
        <v>321</v>
      </c>
      <c r="J65" s="96">
        <v>10000</v>
      </c>
      <c r="K65" s="97">
        <v>2000</v>
      </c>
      <c r="L65" s="59">
        <f>SUM(M65,U65:W65)</f>
        <v>1900</v>
      </c>
      <c r="M65" s="59">
        <f t="shared" si="3"/>
        <v>1900</v>
      </c>
      <c r="N65" s="59">
        <v>1900</v>
      </c>
      <c r="O65" s="59"/>
      <c r="P65" s="59"/>
      <c r="Q65" s="59"/>
      <c r="R65" s="46"/>
      <c r="S65" s="46"/>
      <c r="T65" s="46"/>
      <c r="U65" s="46"/>
      <c r="V65" s="46"/>
      <c r="W65" s="46"/>
      <c r="X65" s="46" t="s">
        <v>225</v>
      </c>
      <c r="Y65" s="46" t="s">
        <v>729</v>
      </c>
      <c r="Z65" s="46" t="s">
        <v>358</v>
      </c>
      <c r="AA65" s="46" t="s">
        <v>359</v>
      </c>
      <c r="AB65" s="46"/>
      <c r="AC65" s="87" t="s">
        <v>969</v>
      </c>
      <c r="AD65" s="87" t="s">
        <v>970</v>
      </c>
      <c r="AE65" s="87" t="s">
        <v>984</v>
      </c>
      <c r="AF65" s="87" t="s">
        <v>970</v>
      </c>
      <c r="AG65" s="115">
        <v>45672</v>
      </c>
      <c r="AH65" s="87" t="s">
        <v>970</v>
      </c>
      <c r="AI65" s="115">
        <v>45747</v>
      </c>
      <c r="AJ65" s="87" t="s">
        <v>973</v>
      </c>
      <c r="AK65" s="87"/>
      <c r="AL65" s="87" t="s">
        <v>973</v>
      </c>
      <c r="AM65" s="87"/>
      <c r="AN65" s="87" t="s">
        <v>970</v>
      </c>
      <c r="AO65" s="117">
        <v>45655</v>
      </c>
      <c r="AP65" s="87" t="s">
        <v>970</v>
      </c>
      <c r="AQ65" s="87" t="s">
        <v>1040</v>
      </c>
      <c r="AR65" s="87" t="s">
        <v>970</v>
      </c>
      <c r="AS65" s="87" t="s">
        <v>1041</v>
      </c>
      <c r="AT65" s="87" t="s">
        <v>970</v>
      </c>
      <c r="AU65" s="117">
        <v>45667</v>
      </c>
      <c r="AV65" s="87" t="s">
        <v>973</v>
      </c>
      <c r="AW65" s="87"/>
      <c r="AX65" s="87" t="s">
        <v>970</v>
      </c>
      <c r="AY65" s="117">
        <v>45677</v>
      </c>
      <c r="AZ65" s="87" t="s">
        <v>970</v>
      </c>
      <c r="BA65" s="115">
        <v>45698</v>
      </c>
      <c r="BB65" s="87" t="s">
        <v>970</v>
      </c>
      <c r="BC65" s="115">
        <v>45708</v>
      </c>
      <c r="BD65" s="87" t="s">
        <v>970</v>
      </c>
      <c r="BE65" s="115">
        <v>45717</v>
      </c>
      <c r="BF65" s="87" t="s">
        <v>970</v>
      </c>
      <c r="BG65" s="115">
        <v>45748</v>
      </c>
      <c r="BH65" s="87" t="s">
        <v>970</v>
      </c>
      <c r="BI65" s="115">
        <v>45748</v>
      </c>
      <c r="BJ65" s="87" t="s">
        <v>973</v>
      </c>
      <c r="BK65" s="87"/>
      <c r="BL65" s="87" t="s">
        <v>970</v>
      </c>
      <c r="BM65" s="115">
        <v>45748</v>
      </c>
      <c r="BN65" s="87" t="s">
        <v>973</v>
      </c>
      <c r="BO65" s="87"/>
      <c r="BP65" s="87" t="s">
        <v>973</v>
      </c>
      <c r="BQ65" s="115">
        <v>45724</v>
      </c>
      <c r="BR65" s="115">
        <v>45745</v>
      </c>
      <c r="BS65" s="87" t="s">
        <v>1042</v>
      </c>
      <c r="BT65" s="87">
        <v>19999580017</v>
      </c>
      <c r="BU65" s="87" t="s">
        <v>1043</v>
      </c>
      <c r="BV65" s="87">
        <v>17690721766</v>
      </c>
    </row>
    <row r="66" s="28" customFormat="1" ht="86" customHeight="1" spans="1:74">
      <c r="A66" s="46">
        <v>59</v>
      </c>
      <c r="B66" s="46" t="s">
        <v>391</v>
      </c>
      <c r="C66" s="46" t="s">
        <v>376</v>
      </c>
      <c r="D66" s="46" t="s">
        <v>34</v>
      </c>
      <c r="E66" s="46" t="s">
        <v>352</v>
      </c>
      <c r="F66" s="46" t="s">
        <v>39</v>
      </c>
      <c r="G66" s="46" t="s">
        <v>373</v>
      </c>
      <c r="H66" s="47" t="s">
        <v>377</v>
      </c>
      <c r="I66" s="96" t="s">
        <v>321</v>
      </c>
      <c r="J66" s="96">
        <v>16000</v>
      </c>
      <c r="K66" s="97">
        <v>2900</v>
      </c>
      <c r="L66" s="59">
        <f>SUM(M66,U66:W66)</f>
        <v>2750</v>
      </c>
      <c r="M66" s="59">
        <f t="shared" si="3"/>
        <v>2750</v>
      </c>
      <c r="N66" s="59">
        <v>2750</v>
      </c>
      <c r="O66" s="59"/>
      <c r="P66" s="59"/>
      <c r="Q66" s="59"/>
      <c r="R66" s="46"/>
      <c r="S66" s="46"/>
      <c r="T66" s="46"/>
      <c r="U66" s="46"/>
      <c r="V66" s="46"/>
      <c r="W66" s="46"/>
      <c r="X66" s="46" t="s">
        <v>225</v>
      </c>
      <c r="Y66" s="46" t="s">
        <v>729</v>
      </c>
      <c r="Z66" s="46" t="s">
        <v>358</v>
      </c>
      <c r="AA66" s="46" t="s">
        <v>359</v>
      </c>
      <c r="AB66" s="46"/>
      <c r="AC66" s="87" t="s">
        <v>969</v>
      </c>
      <c r="AD66" s="87" t="s">
        <v>970</v>
      </c>
      <c r="AE66" s="87" t="s">
        <v>984</v>
      </c>
      <c r="AF66" s="87" t="s">
        <v>970</v>
      </c>
      <c r="AG66" s="115">
        <v>45672</v>
      </c>
      <c r="AH66" s="87" t="s">
        <v>970</v>
      </c>
      <c r="AI66" s="115">
        <v>45747</v>
      </c>
      <c r="AJ66" s="87" t="s">
        <v>973</v>
      </c>
      <c r="AK66" s="87"/>
      <c r="AL66" s="87" t="s">
        <v>973</v>
      </c>
      <c r="AM66" s="87"/>
      <c r="AN66" s="87" t="s">
        <v>970</v>
      </c>
      <c r="AO66" s="117">
        <v>45655</v>
      </c>
      <c r="AP66" s="87" t="s">
        <v>970</v>
      </c>
      <c r="AQ66" s="87" t="s">
        <v>1040</v>
      </c>
      <c r="AR66" s="87" t="s">
        <v>970</v>
      </c>
      <c r="AS66" s="87" t="s">
        <v>1041</v>
      </c>
      <c r="AT66" s="87" t="s">
        <v>970</v>
      </c>
      <c r="AU66" s="117">
        <v>45667</v>
      </c>
      <c r="AV66" s="87" t="s">
        <v>973</v>
      </c>
      <c r="AW66" s="87"/>
      <c r="AX66" s="87" t="s">
        <v>970</v>
      </c>
      <c r="AY66" s="117">
        <v>45677</v>
      </c>
      <c r="AZ66" s="87" t="s">
        <v>970</v>
      </c>
      <c r="BA66" s="115">
        <v>45698</v>
      </c>
      <c r="BB66" s="87" t="s">
        <v>970</v>
      </c>
      <c r="BC66" s="115">
        <v>45708</v>
      </c>
      <c r="BD66" s="87" t="s">
        <v>970</v>
      </c>
      <c r="BE66" s="115">
        <v>45717</v>
      </c>
      <c r="BF66" s="87" t="s">
        <v>970</v>
      </c>
      <c r="BG66" s="115">
        <v>45748</v>
      </c>
      <c r="BH66" s="87" t="s">
        <v>970</v>
      </c>
      <c r="BI66" s="115">
        <v>45748</v>
      </c>
      <c r="BJ66" s="87" t="s">
        <v>973</v>
      </c>
      <c r="BK66" s="87"/>
      <c r="BL66" s="87" t="s">
        <v>970</v>
      </c>
      <c r="BM66" s="115">
        <v>45748</v>
      </c>
      <c r="BN66" s="87" t="s">
        <v>973</v>
      </c>
      <c r="BO66" s="87"/>
      <c r="BP66" s="87" t="s">
        <v>973</v>
      </c>
      <c r="BQ66" s="115">
        <v>45726</v>
      </c>
      <c r="BR66" s="115">
        <v>45748</v>
      </c>
      <c r="BS66" s="87" t="s">
        <v>1042</v>
      </c>
      <c r="BT66" s="87">
        <v>19999580017</v>
      </c>
      <c r="BU66" s="87" t="s">
        <v>1043</v>
      </c>
      <c r="BV66" s="87">
        <v>17690721766</v>
      </c>
    </row>
    <row r="67" s="28" customFormat="1" ht="86" customHeight="1" spans="1:74">
      <c r="A67" s="46">
        <v>60</v>
      </c>
      <c r="B67" s="46" t="s">
        <v>484</v>
      </c>
      <c r="C67" s="46" t="s">
        <v>464</v>
      </c>
      <c r="D67" s="46" t="s">
        <v>34</v>
      </c>
      <c r="E67" s="46" t="s">
        <v>38</v>
      </c>
      <c r="F67" s="46" t="s">
        <v>39</v>
      </c>
      <c r="G67" s="46" t="s">
        <v>225</v>
      </c>
      <c r="H67" s="47" t="s">
        <v>1045</v>
      </c>
      <c r="I67" s="46" t="s">
        <v>423</v>
      </c>
      <c r="J67" s="46">
        <v>5.3</v>
      </c>
      <c r="K67" s="97">
        <v>397.5</v>
      </c>
      <c r="L67" s="59">
        <f>SUM(M67,U67:W67)</f>
        <v>385</v>
      </c>
      <c r="M67" s="59">
        <f t="shared" si="3"/>
        <v>385</v>
      </c>
      <c r="N67" s="59">
        <v>385</v>
      </c>
      <c r="O67" s="59"/>
      <c r="P67" s="59"/>
      <c r="Q67" s="59"/>
      <c r="R67" s="46"/>
      <c r="S67" s="46"/>
      <c r="T67" s="46"/>
      <c r="U67" s="46"/>
      <c r="V67" s="46"/>
      <c r="W67" s="46"/>
      <c r="X67" s="46" t="s">
        <v>225</v>
      </c>
      <c r="Y67" s="46" t="s">
        <v>729</v>
      </c>
      <c r="Z67" s="87" t="s">
        <v>172</v>
      </c>
      <c r="AA67" s="46" t="s">
        <v>173</v>
      </c>
      <c r="AB67" s="46"/>
      <c r="AC67" s="87" t="s">
        <v>975</v>
      </c>
      <c r="AD67" s="87" t="s">
        <v>976</v>
      </c>
      <c r="AE67" s="87" t="s">
        <v>1046</v>
      </c>
      <c r="AF67" s="87" t="s">
        <v>970</v>
      </c>
      <c r="AG67" s="115">
        <v>45672</v>
      </c>
      <c r="AH67" s="87" t="s">
        <v>973</v>
      </c>
      <c r="AI67" s="87"/>
      <c r="AJ67" s="87" t="s">
        <v>973</v>
      </c>
      <c r="AK67" s="87"/>
      <c r="AL67" s="87" t="s">
        <v>973</v>
      </c>
      <c r="AM67" s="87"/>
      <c r="AN67" s="87" t="s">
        <v>970</v>
      </c>
      <c r="AO67" s="117">
        <v>45655</v>
      </c>
      <c r="AP67" s="87" t="s">
        <v>970</v>
      </c>
      <c r="AQ67" s="87" t="s">
        <v>1040</v>
      </c>
      <c r="AR67" s="87" t="s">
        <v>970</v>
      </c>
      <c r="AS67" s="87" t="s">
        <v>1041</v>
      </c>
      <c r="AT67" s="87" t="s">
        <v>970</v>
      </c>
      <c r="AU67" s="117">
        <v>45667</v>
      </c>
      <c r="AV67" s="87" t="s">
        <v>973</v>
      </c>
      <c r="AW67" s="87"/>
      <c r="AX67" s="87" t="s">
        <v>970</v>
      </c>
      <c r="AY67" s="117">
        <v>45677</v>
      </c>
      <c r="AZ67" s="87" t="s">
        <v>970</v>
      </c>
      <c r="BA67" s="115">
        <v>45698</v>
      </c>
      <c r="BB67" s="87" t="s">
        <v>970</v>
      </c>
      <c r="BC67" s="115">
        <v>45708</v>
      </c>
      <c r="BD67" s="87" t="s">
        <v>970</v>
      </c>
      <c r="BE67" s="115">
        <v>45717</v>
      </c>
      <c r="BF67" s="87" t="s">
        <v>970</v>
      </c>
      <c r="BG67" s="115">
        <v>45748</v>
      </c>
      <c r="BH67" s="87" t="s">
        <v>970</v>
      </c>
      <c r="BI67" s="115">
        <v>45748</v>
      </c>
      <c r="BJ67" s="87" t="s">
        <v>973</v>
      </c>
      <c r="BK67" s="87"/>
      <c r="BL67" s="87" t="s">
        <v>973</v>
      </c>
      <c r="BM67" s="87"/>
      <c r="BN67" s="87" t="s">
        <v>973</v>
      </c>
      <c r="BO67" s="87"/>
      <c r="BP67" s="87" t="s">
        <v>973</v>
      </c>
      <c r="BQ67" s="115">
        <v>45717</v>
      </c>
      <c r="BR67" s="115">
        <v>45738</v>
      </c>
      <c r="BS67" s="87" t="s">
        <v>1042</v>
      </c>
      <c r="BT67" s="87">
        <v>19999580017</v>
      </c>
      <c r="BU67" s="87" t="s">
        <v>1043</v>
      </c>
      <c r="BV67" s="87">
        <v>17690721766</v>
      </c>
    </row>
    <row r="68" s="28" customFormat="1" ht="86" customHeight="1" spans="1:74">
      <c r="A68" s="46">
        <v>61</v>
      </c>
      <c r="B68" s="46" t="s">
        <v>55</v>
      </c>
      <c r="C68" s="46" t="s">
        <v>56</v>
      </c>
      <c r="D68" s="46" t="s">
        <v>34</v>
      </c>
      <c r="E68" s="46" t="s">
        <v>38</v>
      </c>
      <c r="F68" s="46" t="s">
        <v>39</v>
      </c>
      <c r="G68" s="46" t="s">
        <v>660</v>
      </c>
      <c r="H68" s="47" t="s">
        <v>58</v>
      </c>
      <c r="I68" s="46" t="s">
        <v>42</v>
      </c>
      <c r="J68" s="46">
        <v>14029.47</v>
      </c>
      <c r="K68" s="97">
        <v>133.279965</v>
      </c>
      <c r="L68" s="59">
        <f t="shared" ref="L68:L85" si="4">SUM(M68,U68,V68,W68)</f>
        <v>133.279965</v>
      </c>
      <c r="M68" s="59">
        <f t="shared" si="3"/>
        <v>133.279965</v>
      </c>
      <c r="N68" s="59">
        <v>133.279965</v>
      </c>
      <c r="O68" s="59"/>
      <c r="P68" s="59"/>
      <c r="Q68" s="59"/>
      <c r="R68" s="46"/>
      <c r="S68" s="46"/>
      <c r="T68" s="46"/>
      <c r="U68" s="46"/>
      <c r="V68" s="46"/>
      <c r="W68" s="46"/>
      <c r="X68" s="46" t="s">
        <v>662</v>
      </c>
      <c r="Y68" s="46" t="s">
        <v>663</v>
      </c>
      <c r="Z68" s="46" t="s">
        <v>43</v>
      </c>
      <c r="AA68" s="46" t="s">
        <v>44</v>
      </c>
      <c r="AB68" s="46" t="s">
        <v>45</v>
      </c>
      <c r="AC68" s="87" t="s">
        <v>1005</v>
      </c>
      <c r="AD68" s="87" t="s">
        <v>973</v>
      </c>
      <c r="AE68" s="87" t="s">
        <v>973</v>
      </c>
      <c r="AF68" s="87" t="s">
        <v>1006</v>
      </c>
      <c r="AG68" s="87" t="s">
        <v>1006</v>
      </c>
      <c r="AH68" s="87" t="s">
        <v>1006</v>
      </c>
      <c r="AI68" s="87" t="s">
        <v>1006</v>
      </c>
      <c r="AJ68" s="87" t="s">
        <v>1006</v>
      </c>
      <c r="AK68" s="87" t="s">
        <v>1006</v>
      </c>
      <c r="AL68" s="87" t="s">
        <v>1006</v>
      </c>
      <c r="AM68" s="87" t="s">
        <v>1006</v>
      </c>
      <c r="AN68" s="87" t="s">
        <v>1006</v>
      </c>
      <c r="AO68" s="87" t="s">
        <v>1006</v>
      </c>
      <c r="AP68" s="87" t="s">
        <v>1006</v>
      </c>
      <c r="AQ68" s="87" t="s">
        <v>1006</v>
      </c>
      <c r="AR68" s="87" t="s">
        <v>1006</v>
      </c>
      <c r="AS68" s="87" t="s">
        <v>1006</v>
      </c>
      <c r="AT68" s="87" t="s">
        <v>1006</v>
      </c>
      <c r="AU68" s="87" t="s">
        <v>1006</v>
      </c>
      <c r="AV68" s="87" t="s">
        <v>1006</v>
      </c>
      <c r="AW68" s="87" t="s">
        <v>1006</v>
      </c>
      <c r="AX68" s="87" t="s">
        <v>1006</v>
      </c>
      <c r="AY68" s="87" t="s">
        <v>1006</v>
      </c>
      <c r="AZ68" s="87" t="s">
        <v>1006</v>
      </c>
      <c r="BA68" s="87" t="s">
        <v>1006</v>
      </c>
      <c r="BB68" s="87" t="s">
        <v>1006</v>
      </c>
      <c r="BC68" s="87" t="s">
        <v>1006</v>
      </c>
      <c r="BD68" s="87" t="s">
        <v>1006</v>
      </c>
      <c r="BE68" s="87" t="s">
        <v>1006</v>
      </c>
      <c r="BF68" s="87" t="s">
        <v>1006</v>
      </c>
      <c r="BG68" s="87" t="s">
        <v>1006</v>
      </c>
      <c r="BH68" s="87" t="s">
        <v>1006</v>
      </c>
      <c r="BI68" s="87" t="s">
        <v>1006</v>
      </c>
      <c r="BJ68" s="87" t="s">
        <v>1006</v>
      </c>
      <c r="BK68" s="87" t="s">
        <v>1006</v>
      </c>
      <c r="BL68" s="87" t="s">
        <v>1006</v>
      </c>
      <c r="BM68" s="87" t="s">
        <v>1006</v>
      </c>
      <c r="BN68" s="87" t="s">
        <v>1006</v>
      </c>
      <c r="BO68" s="87" t="s">
        <v>1006</v>
      </c>
      <c r="BP68" s="87" t="s">
        <v>1006</v>
      </c>
      <c r="BQ68" s="87" t="s">
        <v>1006</v>
      </c>
      <c r="BR68" s="87"/>
      <c r="BS68" s="87"/>
      <c r="BT68" s="87"/>
      <c r="BU68" s="87" t="s">
        <v>1006</v>
      </c>
      <c r="BV68" s="87" t="s">
        <v>1006</v>
      </c>
    </row>
    <row r="69" s="28" customFormat="1" ht="86" customHeight="1" spans="1:74">
      <c r="A69" s="46">
        <v>62</v>
      </c>
      <c r="B69" s="46" t="s">
        <v>60</v>
      </c>
      <c r="C69" s="46" t="s">
        <v>61</v>
      </c>
      <c r="D69" s="46" t="s">
        <v>34</v>
      </c>
      <c r="E69" s="46" t="s">
        <v>38</v>
      </c>
      <c r="F69" s="46" t="s">
        <v>39</v>
      </c>
      <c r="G69" s="46" t="s">
        <v>664</v>
      </c>
      <c r="H69" s="47" t="s">
        <v>63</v>
      </c>
      <c r="I69" s="46" t="s">
        <v>42</v>
      </c>
      <c r="J69" s="46">
        <v>176653.98</v>
      </c>
      <c r="K69" s="97">
        <v>4416.4495</v>
      </c>
      <c r="L69" s="59">
        <f t="shared" si="4"/>
        <v>4416.3495</v>
      </c>
      <c r="M69" s="59">
        <f t="shared" si="3"/>
        <v>4416.3495</v>
      </c>
      <c r="N69" s="59">
        <v>4416.3495</v>
      </c>
      <c r="O69" s="59"/>
      <c r="P69" s="59"/>
      <c r="Q69" s="59"/>
      <c r="R69" s="46"/>
      <c r="S69" s="46"/>
      <c r="T69" s="46"/>
      <c r="U69" s="46"/>
      <c r="V69" s="46"/>
      <c r="W69" s="46"/>
      <c r="X69" s="46" t="s">
        <v>662</v>
      </c>
      <c r="Y69" s="46" t="s">
        <v>663</v>
      </c>
      <c r="Z69" s="46" t="s">
        <v>43</v>
      </c>
      <c r="AA69" s="46" t="s">
        <v>44</v>
      </c>
      <c r="AB69" s="46" t="s">
        <v>45</v>
      </c>
      <c r="AC69" s="87" t="s">
        <v>1005</v>
      </c>
      <c r="AD69" s="87" t="s">
        <v>973</v>
      </c>
      <c r="AE69" s="87" t="s">
        <v>973</v>
      </c>
      <c r="AF69" s="87" t="s">
        <v>1006</v>
      </c>
      <c r="AG69" s="87" t="s">
        <v>1006</v>
      </c>
      <c r="AH69" s="87" t="s">
        <v>1006</v>
      </c>
      <c r="AI69" s="87" t="s">
        <v>1006</v>
      </c>
      <c r="AJ69" s="87" t="s">
        <v>1006</v>
      </c>
      <c r="AK69" s="87" t="s">
        <v>1006</v>
      </c>
      <c r="AL69" s="87" t="s">
        <v>1006</v>
      </c>
      <c r="AM69" s="87" t="s">
        <v>1006</v>
      </c>
      <c r="AN69" s="87" t="s">
        <v>1006</v>
      </c>
      <c r="AO69" s="87" t="s">
        <v>1006</v>
      </c>
      <c r="AP69" s="87" t="s">
        <v>1006</v>
      </c>
      <c r="AQ69" s="87" t="s">
        <v>1006</v>
      </c>
      <c r="AR69" s="87" t="s">
        <v>1006</v>
      </c>
      <c r="AS69" s="87" t="s">
        <v>1006</v>
      </c>
      <c r="AT69" s="87" t="s">
        <v>1006</v>
      </c>
      <c r="AU69" s="87" t="s">
        <v>1006</v>
      </c>
      <c r="AV69" s="87" t="s">
        <v>1006</v>
      </c>
      <c r="AW69" s="87" t="s">
        <v>1006</v>
      </c>
      <c r="AX69" s="87" t="s">
        <v>1006</v>
      </c>
      <c r="AY69" s="87" t="s">
        <v>1006</v>
      </c>
      <c r="AZ69" s="87" t="s">
        <v>1006</v>
      </c>
      <c r="BA69" s="87" t="s">
        <v>1006</v>
      </c>
      <c r="BB69" s="87" t="s">
        <v>1006</v>
      </c>
      <c r="BC69" s="87" t="s">
        <v>1006</v>
      </c>
      <c r="BD69" s="87" t="s">
        <v>1006</v>
      </c>
      <c r="BE69" s="87" t="s">
        <v>1006</v>
      </c>
      <c r="BF69" s="87" t="s">
        <v>1006</v>
      </c>
      <c r="BG69" s="87" t="s">
        <v>1006</v>
      </c>
      <c r="BH69" s="87" t="s">
        <v>1006</v>
      </c>
      <c r="BI69" s="87" t="s">
        <v>1006</v>
      </c>
      <c r="BJ69" s="87" t="s">
        <v>1006</v>
      </c>
      <c r="BK69" s="87" t="s">
        <v>1006</v>
      </c>
      <c r="BL69" s="87" t="s">
        <v>1006</v>
      </c>
      <c r="BM69" s="87" t="s">
        <v>1006</v>
      </c>
      <c r="BN69" s="87" t="s">
        <v>1006</v>
      </c>
      <c r="BO69" s="87" t="s">
        <v>1006</v>
      </c>
      <c r="BP69" s="87" t="s">
        <v>1006</v>
      </c>
      <c r="BQ69" s="87" t="s">
        <v>1006</v>
      </c>
      <c r="BR69" s="87"/>
      <c r="BS69" s="87"/>
      <c r="BT69" s="87"/>
      <c r="BU69" s="87" t="s">
        <v>1006</v>
      </c>
      <c r="BV69" s="87" t="s">
        <v>1006</v>
      </c>
    </row>
    <row r="70" s="28" customFormat="1" ht="86" customHeight="1" spans="1:74">
      <c r="A70" s="46">
        <v>63</v>
      </c>
      <c r="B70" s="46" t="s">
        <v>64</v>
      </c>
      <c r="C70" s="46" t="s">
        <v>163</v>
      </c>
      <c r="D70" s="46" t="s">
        <v>34</v>
      </c>
      <c r="E70" s="46" t="s">
        <v>108</v>
      </c>
      <c r="F70" s="46" t="s">
        <v>39</v>
      </c>
      <c r="G70" s="46" t="s">
        <v>666</v>
      </c>
      <c r="H70" s="47" t="s">
        <v>1047</v>
      </c>
      <c r="I70" s="46" t="s">
        <v>42</v>
      </c>
      <c r="J70" s="46">
        <v>173056.01</v>
      </c>
      <c r="K70" s="97">
        <v>692.24004</v>
      </c>
      <c r="L70" s="59">
        <f t="shared" si="4"/>
        <v>692.22404</v>
      </c>
      <c r="M70" s="59">
        <f t="shared" si="3"/>
        <v>692.22404</v>
      </c>
      <c r="N70" s="59">
        <v>692.22404</v>
      </c>
      <c r="O70" s="59"/>
      <c r="P70" s="59"/>
      <c r="Q70" s="59"/>
      <c r="R70" s="46"/>
      <c r="S70" s="46"/>
      <c r="T70" s="46"/>
      <c r="U70" s="46"/>
      <c r="V70" s="46"/>
      <c r="W70" s="46"/>
      <c r="X70" s="46" t="s">
        <v>662</v>
      </c>
      <c r="Y70" s="46" t="s">
        <v>663</v>
      </c>
      <c r="Z70" s="46" t="s">
        <v>43</v>
      </c>
      <c r="AA70" s="46" t="s">
        <v>44</v>
      </c>
      <c r="AB70" s="46" t="s">
        <v>45</v>
      </c>
      <c r="AC70" s="87" t="s">
        <v>1005</v>
      </c>
      <c r="AD70" s="87" t="s">
        <v>973</v>
      </c>
      <c r="AE70" s="87" t="s">
        <v>973</v>
      </c>
      <c r="AF70" s="87" t="s">
        <v>1006</v>
      </c>
      <c r="AG70" s="87" t="s">
        <v>1006</v>
      </c>
      <c r="AH70" s="87" t="s">
        <v>1006</v>
      </c>
      <c r="AI70" s="87" t="s">
        <v>1006</v>
      </c>
      <c r="AJ70" s="87" t="s">
        <v>1006</v>
      </c>
      <c r="AK70" s="87" t="s">
        <v>1006</v>
      </c>
      <c r="AL70" s="87" t="s">
        <v>1006</v>
      </c>
      <c r="AM70" s="87" t="s">
        <v>1006</v>
      </c>
      <c r="AN70" s="87" t="s">
        <v>1006</v>
      </c>
      <c r="AO70" s="87" t="s">
        <v>1006</v>
      </c>
      <c r="AP70" s="87" t="s">
        <v>1006</v>
      </c>
      <c r="AQ70" s="87" t="s">
        <v>1006</v>
      </c>
      <c r="AR70" s="87" t="s">
        <v>1006</v>
      </c>
      <c r="AS70" s="87" t="s">
        <v>1006</v>
      </c>
      <c r="AT70" s="87" t="s">
        <v>1006</v>
      </c>
      <c r="AU70" s="87" t="s">
        <v>1006</v>
      </c>
      <c r="AV70" s="87" t="s">
        <v>1006</v>
      </c>
      <c r="AW70" s="87" t="s">
        <v>1006</v>
      </c>
      <c r="AX70" s="87" t="s">
        <v>1006</v>
      </c>
      <c r="AY70" s="87" t="s">
        <v>1006</v>
      </c>
      <c r="AZ70" s="87" t="s">
        <v>1006</v>
      </c>
      <c r="BA70" s="87" t="s">
        <v>1006</v>
      </c>
      <c r="BB70" s="87" t="s">
        <v>1006</v>
      </c>
      <c r="BC70" s="87" t="s">
        <v>1006</v>
      </c>
      <c r="BD70" s="87" t="s">
        <v>1006</v>
      </c>
      <c r="BE70" s="87" t="s">
        <v>1006</v>
      </c>
      <c r="BF70" s="87" t="s">
        <v>1006</v>
      </c>
      <c r="BG70" s="87" t="s">
        <v>1006</v>
      </c>
      <c r="BH70" s="87" t="s">
        <v>1006</v>
      </c>
      <c r="BI70" s="87" t="s">
        <v>1006</v>
      </c>
      <c r="BJ70" s="87" t="s">
        <v>1006</v>
      </c>
      <c r="BK70" s="87" t="s">
        <v>1006</v>
      </c>
      <c r="BL70" s="87" t="s">
        <v>1006</v>
      </c>
      <c r="BM70" s="87" t="s">
        <v>1006</v>
      </c>
      <c r="BN70" s="87" t="s">
        <v>1006</v>
      </c>
      <c r="BO70" s="87" t="s">
        <v>1006</v>
      </c>
      <c r="BP70" s="87" t="s">
        <v>1006</v>
      </c>
      <c r="BQ70" s="87" t="s">
        <v>1006</v>
      </c>
      <c r="BR70" s="87"/>
      <c r="BS70" s="87"/>
      <c r="BT70" s="87"/>
      <c r="BU70" s="87" t="s">
        <v>1006</v>
      </c>
      <c r="BV70" s="87" t="s">
        <v>1006</v>
      </c>
    </row>
    <row r="71" s="28" customFormat="1" ht="86" customHeight="1" spans="1:74">
      <c r="A71" s="46">
        <v>64</v>
      </c>
      <c r="B71" s="46" t="s">
        <v>80</v>
      </c>
      <c r="C71" s="46" t="s">
        <v>77</v>
      </c>
      <c r="D71" s="46" t="s">
        <v>34</v>
      </c>
      <c r="E71" s="46" t="s">
        <v>38</v>
      </c>
      <c r="F71" s="46" t="s">
        <v>39</v>
      </c>
      <c r="G71" s="46" t="s">
        <v>668</v>
      </c>
      <c r="H71" s="47" t="s">
        <v>1048</v>
      </c>
      <c r="I71" s="46" t="s">
        <v>42</v>
      </c>
      <c r="J71" s="46">
        <v>19058.82</v>
      </c>
      <c r="K71" s="97">
        <v>57.18546</v>
      </c>
      <c r="L71" s="59">
        <f t="shared" si="4"/>
        <v>57.17646</v>
      </c>
      <c r="M71" s="59">
        <f t="shared" ref="M71:M96" si="5">SUM(N71:T71)</f>
        <v>57.17646</v>
      </c>
      <c r="N71" s="59">
        <v>57.17646</v>
      </c>
      <c r="O71" s="59"/>
      <c r="P71" s="59"/>
      <c r="Q71" s="59"/>
      <c r="R71" s="46"/>
      <c r="S71" s="46"/>
      <c r="T71" s="46"/>
      <c r="U71" s="46"/>
      <c r="V71" s="46"/>
      <c r="W71" s="46"/>
      <c r="X71" s="46" t="s">
        <v>662</v>
      </c>
      <c r="Y71" s="46" t="s">
        <v>663</v>
      </c>
      <c r="Z71" s="46" t="s">
        <v>68</v>
      </c>
      <c r="AA71" s="46" t="s">
        <v>69</v>
      </c>
      <c r="AB71" s="46" t="s">
        <v>70</v>
      </c>
      <c r="AC71" s="87" t="s">
        <v>1005</v>
      </c>
      <c r="AD71" s="87" t="s">
        <v>973</v>
      </c>
      <c r="AE71" s="87" t="s">
        <v>973</v>
      </c>
      <c r="AF71" s="87" t="s">
        <v>1006</v>
      </c>
      <c r="AG71" s="87" t="s">
        <v>1006</v>
      </c>
      <c r="AH71" s="87" t="s">
        <v>1006</v>
      </c>
      <c r="AI71" s="87" t="s">
        <v>1006</v>
      </c>
      <c r="AJ71" s="87" t="s">
        <v>1006</v>
      </c>
      <c r="AK71" s="87" t="s">
        <v>1006</v>
      </c>
      <c r="AL71" s="87" t="s">
        <v>1006</v>
      </c>
      <c r="AM71" s="87" t="s">
        <v>1006</v>
      </c>
      <c r="AN71" s="87" t="s">
        <v>1006</v>
      </c>
      <c r="AO71" s="87" t="s">
        <v>1006</v>
      </c>
      <c r="AP71" s="87" t="s">
        <v>1006</v>
      </c>
      <c r="AQ71" s="87" t="s">
        <v>1006</v>
      </c>
      <c r="AR71" s="87" t="s">
        <v>1006</v>
      </c>
      <c r="AS71" s="87" t="s">
        <v>1006</v>
      </c>
      <c r="AT71" s="87" t="s">
        <v>1006</v>
      </c>
      <c r="AU71" s="87" t="s">
        <v>1006</v>
      </c>
      <c r="AV71" s="87" t="s">
        <v>1006</v>
      </c>
      <c r="AW71" s="87" t="s">
        <v>1006</v>
      </c>
      <c r="AX71" s="87" t="s">
        <v>1006</v>
      </c>
      <c r="AY71" s="87" t="s">
        <v>1006</v>
      </c>
      <c r="AZ71" s="87" t="s">
        <v>1006</v>
      </c>
      <c r="BA71" s="87" t="s">
        <v>1006</v>
      </c>
      <c r="BB71" s="87" t="s">
        <v>1006</v>
      </c>
      <c r="BC71" s="87" t="s">
        <v>1006</v>
      </c>
      <c r="BD71" s="87" t="s">
        <v>1006</v>
      </c>
      <c r="BE71" s="87" t="s">
        <v>1006</v>
      </c>
      <c r="BF71" s="87" t="s">
        <v>1006</v>
      </c>
      <c r="BG71" s="87" t="s">
        <v>1006</v>
      </c>
      <c r="BH71" s="87" t="s">
        <v>1006</v>
      </c>
      <c r="BI71" s="87" t="s">
        <v>1006</v>
      </c>
      <c r="BJ71" s="87" t="s">
        <v>1006</v>
      </c>
      <c r="BK71" s="87" t="s">
        <v>1006</v>
      </c>
      <c r="BL71" s="87" t="s">
        <v>1006</v>
      </c>
      <c r="BM71" s="87" t="s">
        <v>1006</v>
      </c>
      <c r="BN71" s="87" t="s">
        <v>1006</v>
      </c>
      <c r="BO71" s="87" t="s">
        <v>1006</v>
      </c>
      <c r="BP71" s="87" t="s">
        <v>1006</v>
      </c>
      <c r="BQ71" s="87" t="s">
        <v>1006</v>
      </c>
      <c r="BR71" s="87"/>
      <c r="BS71" s="87"/>
      <c r="BT71" s="87"/>
      <c r="BU71" s="87" t="s">
        <v>1006</v>
      </c>
      <c r="BV71" s="87" t="s">
        <v>1006</v>
      </c>
    </row>
    <row r="72" s="28" customFormat="1" ht="86" customHeight="1" spans="1:74">
      <c r="A72" s="46">
        <v>65</v>
      </c>
      <c r="B72" s="46" t="s">
        <v>87</v>
      </c>
      <c r="C72" s="46" t="s">
        <v>81</v>
      </c>
      <c r="D72" s="46" t="s">
        <v>34</v>
      </c>
      <c r="E72" s="46" t="s">
        <v>82</v>
      </c>
      <c r="F72" s="46" t="s">
        <v>39</v>
      </c>
      <c r="G72" s="46" t="s">
        <v>670</v>
      </c>
      <c r="H72" s="47" t="s">
        <v>1049</v>
      </c>
      <c r="I72" s="46" t="s">
        <v>42</v>
      </c>
      <c r="J72" s="46">
        <v>4000.85</v>
      </c>
      <c r="K72" s="97">
        <v>38.2585</v>
      </c>
      <c r="L72" s="59">
        <f t="shared" si="4"/>
        <v>40.0085</v>
      </c>
      <c r="M72" s="59">
        <f t="shared" si="5"/>
        <v>40.0085</v>
      </c>
      <c r="N72" s="59">
        <v>40.0085</v>
      </c>
      <c r="O72" s="59"/>
      <c r="P72" s="59"/>
      <c r="Q72" s="59"/>
      <c r="R72" s="46"/>
      <c r="S72" s="46"/>
      <c r="T72" s="46"/>
      <c r="U72" s="46"/>
      <c r="V72" s="46"/>
      <c r="W72" s="46"/>
      <c r="X72" s="46" t="s">
        <v>662</v>
      </c>
      <c r="Y72" s="46" t="s">
        <v>663</v>
      </c>
      <c r="Z72" s="46" t="s">
        <v>85</v>
      </c>
      <c r="AA72" s="46" t="s">
        <v>86</v>
      </c>
      <c r="AB72" s="46" t="s">
        <v>70</v>
      </c>
      <c r="AC72" s="87" t="s">
        <v>1005</v>
      </c>
      <c r="AD72" s="87" t="s">
        <v>973</v>
      </c>
      <c r="AE72" s="87" t="s">
        <v>973</v>
      </c>
      <c r="AF72" s="87" t="s">
        <v>1006</v>
      </c>
      <c r="AG72" s="87" t="s">
        <v>1006</v>
      </c>
      <c r="AH72" s="87" t="s">
        <v>1006</v>
      </c>
      <c r="AI72" s="87" t="s">
        <v>1006</v>
      </c>
      <c r="AJ72" s="87" t="s">
        <v>1006</v>
      </c>
      <c r="AK72" s="87" t="s">
        <v>1006</v>
      </c>
      <c r="AL72" s="87" t="s">
        <v>1006</v>
      </c>
      <c r="AM72" s="87" t="s">
        <v>1006</v>
      </c>
      <c r="AN72" s="87" t="s">
        <v>1006</v>
      </c>
      <c r="AO72" s="87" t="s">
        <v>1006</v>
      </c>
      <c r="AP72" s="87" t="s">
        <v>1006</v>
      </c>
      <c r="AQ72" s="87" t="s">
        <v>1006</v>
      </c>
      <c r="AR72" s="87" t="s">
        <v>1006</v>
      </c>
      <c r="AS72" s="87" t="s">
        <v>1006</v>
      </c>
      <c r="AT72" s="87" t="s">
        <v>1006</v>
      </c>
      <c r="AU72" s="87" t="s">
        <v>1006</v>
      </c>
      <c r="AV72" s="87" t="s">
        <v>1006</v>
      </c>
      <c r="AW72" s="87" t="s">
        <v>1006</v>
      </c>
      <c r="AX72" s="87" t="s">
        <v>1006</v>
      </c>
      <c r="AY72" s="87" t="s">
        <v>1006</v>
      </c>
      <c r="AZ72" s="87" t="s">
        <v>1006</v>
      </c>
      <c r="BA72" s="87" t="s">
        <v>1006</v>
      </c>
      <c r="BB72" s="87" t="s">
        <v>1006</v>
      </c>
      <c r="BC72" s="87" t="s">
        <v>1006</v>
      </c>
      <c r="BD72" s="87" t="s">
        <v>1006</v>
      </c>
      <c r="BE72" s="87" t="s">
        <v>1006</v>
      </c>
      <c r="BF72" s="87" t="s">
        <v>1006</v>
      </c>
      <c r="BG72" s="87" t="s">
        <v>1006</v>
      </c>
      <c r="BH72" s="87" t="s">
        <v>1006</v>
      </c>
      <c r="BI72" s="87" t="s">
        <v>1006</v>
      </c>
      <c r="BJ72" s="87" t="s">
        <v>1006</v>
      </c>
      <c r="BK72" s="87" t="s">
        <v>1006</v>
      </c>
      <c r="BL72" s="87" t="s">
        <v>1006</v>
      </c>
      <c r="BM72" s="87" t="s">
        <v>1006</v>
      </c>
      <c r="BN72" s="87" t="s">
        <v>1006</v>
      </c>
      <c r="BO72" s="87" t="s">
        <v>1006</v>
      </c>
      <c r="BP72" s="87" t="s">
        <v>1006</v>
      </c>
      <c r="BQ72" s="87" t="s">
        <v>1006</v>
      </c>
      <c r="BR72" s="87"/>
      <c r="BS72" s="87"/>
      <c r="BT72" s="87"/>
      <c r="BU72" s="87" t="s">
        <v>1006</v>
      </c>
      <c r="BV72" s="87" t="s">
        <v>1006</v>
      </c>
    </row>
    <row r="73" s="28" customFormat="1" ht="86" customHeight="1" spans="1:74">
      <c r="A73" s="46">
        <v>66</v>
      </c>
      <c r="B73" s="46" t="s">
        <v>94</v>
      </c>
      <c r="C73" s="46" t="s">
        <v>88</v>
      </c>
      <c r="D73" s="46" t="s">
        <v>34</v>
      </c>
      <c r="E73" s="46" t="s">
        <v>38</v>
      </c>
      <c r="F73" s="46" t="s">
        <v>39</v>
      </c>
      <c r="G73" s="46" t="s">
        <v>672</v>
      </c>
      <c r="H73" s="47" t="s">
        <v>801</v>
      </c>
      <c r="I73" s="46" t="s">
        <v>42</v>
      </c>
      <c r="J73" s="46">
        <v>1823.68</v>
      </c>
      <c r="K73" s="97">
        <v>82.0656</v>
      </c>
      <c r="L73" s="59">
        <f t="shared" si="4"/>
        <v>82.0656</v>
      </c>
      <c r="M73" s="59">
        <f t="shared" si="5"/>
        <v>82.0656</v>
      </c>
      <c r="N73" s="59">
        <v>82.0656</v>
      </c>
      <c r="O73" s="59"/>
      <c r="P73" s="59"/>
      <c r="Q73" s="59"/>
      <c r="R73" s="46"/>
      <c r="S73" s="46"/>
      <c r="T73" s="46"/>
      <c r="U73" s="46"/>
      <c r="V73" s="46"/>
      <c r="W73" s="46"/>
      <c r="X73" s="46" t="s">
        <v>662</v>
      </c>
      <c r="Y73" s="46" t="s">
        <v>663</v>
      </c>
      <c r="Z73" s="46" t="s">
        <v>91</v>
      </c>
      <c r="AA73" s="46" t="s">
        <v>92</v>
      </c>
      <c r="AB73" s="46" t="s">
        <v>93</v>
      </c>
      <c r="AC73" s="87" t="s">
        <v>1005</v>
      </c>
      <c r="AD73" s="87" t="s">
        <v>973</v>
      </c>
      <c r="AE73" s="87" t="s">
        <v>973</v>
      </c>
      <c r="AF73" s="87" t="s">
        <v>1006</v>
      </c>
      <c r="AG73" s="87" t="s">
        <v>1006</v>
      </c>
      <c r="AH73" s="87" t="s">
        <v>1006</v>
      </c>
      <c r="AI73" s="87" t="s">
        <v>1006</v>
      </c>
      <c r="AJ73" s="87" t="s">
        <v>1006</v>
      </c>
      <c r="AK73" s="87" t="s">
        <v>1006</v>
      </c>
      <c r="AL73" s="87" t="s">
        <v>1006</v>
      </c>
      <c r="AM73" s="87" t="s">
        <v>1006</v>
      </c>
      <c r="AN73" s="87" t="s">
        <v>1006</v>
      </c>
      <c r="AO73" s="87" t="s">
        <v>1006</v>
      </c>
      <c r="AP73" s="87" t="s">
        <v>1006</v>
      </c>
      <c r="AQ73" s="87" t="s">
        <v>1006</v>
      </c>
      <c r="AR73" s="87" t="s">
        <v>1006</v>
      </c>
      <c r="AS73" s="87" t="s">
        <v>1006</v>
      </c>
      <c r="AT73" s="87" t="s">
        <v>1006</v>
      </c>
      <c r="AU73" s="87" t="s">
        <v>1006</v>
      </c>
      <c r="AV73" s="87" t="s">
        <v>1006</v>
      </c>
      <c r="AW73" s="87" t="s">
        <v>1006</v>
      </c>
      <c r="AX73" s="87" t="s">
        <v>1006</v>
      </c>
      <c r="AY73" s="87" t="s">
        <v>1006</v>
      </c>
      <c r="AZ73" s="87" t="s">
        <v>1006</v>
      </c>
      <c r="BA73" s="87" t="s">
        <v>1006</v>
      </c>
      <c r="BB73" s="87" t="s">
        <v>1006</v>
      </c>
      <c r="BC73" s="87" t="s">
        <v>1006</v>
      </c>
      <c r="BD73" s="87" t="s">
        <v>1006</v>
      </c>
      <c r="BE73" s="87" t="s">
        <v>1006</v>
      </c>
      <c r="BF73" s="87" t="s">
        <v>1006</v>
      </c>
      <c r="BG73" s="87" t="s">
        <v>1006</v>
      </c>
      <c r="BH73" s="87" t="s">
        <v>1006</v>
      </c>
      <c r="BI73" s="87" t="s">
        <v>1006</v>
      </c>
      <c r="BJ73" s="87" t="s">
        <v>1006</v>
      </c>
      <c r="BK73" s="87" t="s">
        <v>1006</v>
      </c>
      <c r="BL73" s="87" t="s">
        <v>1006</v>
      </c>
      <c r="BM73" s="87" t="s">
        <v>1006</v>
      </c>
      <c r="BN73" s="87" t="s">
        <v>1006</v>
      </c>
      <c r="BO73" s="87" t="s">
        <v>1006</v>
      </c>
      <c r="BP73" s="87" t="s">
        <v>1006</v>
      </c>
      <c r="BQ73" s="87" t="s">
        <v>1006</v>
      </c>
      <c r="BR73" s="87"/>
      <c r="BS73" s="87"/>
      <c r="BT73" s="87"/>
      <c r="BU73" s="87" t="s">
        <v>1006</v>
      </c>
      <c r="BV73" s="87" t="s">
        <v>1006</v>
      </c>
    </row>
    <row r="74" s="28" customFormat="1" ht="86" customHeight="1" spans="1:74">
      <c r="A74" s="46">
        <v>67</v>
      </c>
      <c r="B74" s="46" t="s">
        <v>98</v>
      </c>
      <c r="C74" s="46" t="s">
        <v>99</v>
      </c>
      <c r="D74" s="46" t="s">
        <v>34</v>
      </c>
      <c r="E74" s="46" t="s">
        <v>38</v>
      </c>
      <c r="F74" s="46" t="s">
        <v>39</v>
      </c>
      <c r="G74" s="46" t="s">
        <v>674</v>
      </c>
      <c r="H74" s="47" t="s">
        <v>1050</v>
      </c>
      <c r="I74" s="46" t="s">
        <v>42</v>
      </c>
      <c r="J74" s="46">
        <v>710.35</v>
      </c>
      <c r="K74" s="97">
        <v>19.2045</v>
      </c>
      <c r="L74" s="59">
        <f t="shared" si="4"/>
        <v>21.3105</v>
      </c>
      <c r="M74" s="59">
        <f t="shared" si="5"/>
        <v>21.3105</v>
      </c>
      <c r="N74" s="59">
        <v>21.3105</v>
      </c>
      <c r="O74" s="59"/>
      <c r="P74" s="59"/>
      <c r="Q74" s="59"/>
      <c r="R74" s="46"/>
      <c r="S74" s="46"/>
      <c r="T74" s="46"/>
      <c r="U74" s="46"/>
      <c r="V74" s="46"/>
      <c r="W74" s="46"/>
      <c r="X74" s="46" t="s">
        <v>662</v>
      </c>
      <c r="Y74" s="46" t="s">
        <v>663</v>
      </c>
      <c r="Z74" s="46" t="s">
        <v>91</v>
      </c>
      <c r="AA74" s="46" t="s">
        <v>92</v>
      </c>
      <c r="AB74" s="124" t="s">
        <v>93</v>
      </c>
      <c r="AC74" s="87" t="s">
        <v>1005</v>
      </c>
      <c r="AD74" s="87" t="s">
        <v>973</v>
      </c>
      <c r="AE74" s="87" t="s">
        <v>973</v>
      </c>
      <c r="AF74" s="87" t="s">
        <v>1006</v>
      </c>
      <c r="AG74" s="87" t="s">
        <v>1006</v>
      </c>
      <c r="AH74" s="87" t="s">
        <v>1006</v>
      </c>
      <c r="AI74" s="87" t="s">
        <v>1006</v>
      </c>
      <c r="AJ74" s="87" t="s">
        <v>1006</v>
      </c>
      <c r="AK74" s="87" t="s">
        <v>1006</v>
      </c>
      <c r="AL74" s="87" t="s">
        <v>1006</v>
      </c>
      <c r="AM74" s="87" t="s">
        <v>1006</v>
      </c>
      <c r="AN74" s="87" t="s">
        <v>1006</v>
      </c>
      <c r="AO74" s="87" t="s">
        <v>1006</v>
      </c>
      <c r="AP74" s="87" t="s">
        <v>1006</v>
      </c>
      <c r="AQ74" s="87" t="s">
        <v>1006</v>
      </c>
      <c r="AR74" s="87" t="s">
        <v>1006</v>
      </c>
      <c r="AS74" s="87" t="s">
        <v>1006</v>
      </c>
      <c r="AT74" s="87" t="s">
        <v>1006</v>
      </c>
      <c r="AU74" s="87" t="s">
        <v>1006</v>
      </c>
      <c r="AV74" s="87" t="s">
        <v>1006</v>
      </c>
      <c r="AW74" s="87" t="s">
        <v>1006</v>
      </c>
      <c r="AX74" s="87" t="s">
        <v>1006</v>
      </c>
      <c r="AY74" s="87" t="s">
        <v>1006</v>
      </c>
      <c r="AZ74" s="87" t="s">
        <v>1006</v>
      </c>
      <c r="BA74" s="87" t="s">
        <v>1006</v>
      </c>
      <c r="BB74" s="87" t="s">
        <v>1006</v>
      </c>
      <c r="BC74" s="87" t="s">
        <v>1006</v>
      </c>
      <c r="BD74" s="87" t="s">
        <v>1006</v>
      </c>
      <c r="BE74" s="87" t="s">
        <v>1006</v>
      </c>
      <c r="BF74" s="87" t="s">
        <v>1006</v>
      </c>
      <c r="BG74" s="87" t="s">
        <v>1006</v>
      </c>
      <c r="BH74" s="87" t="s">
        <v>1006</v>
      </c>
      <c r="BI74" s="87" t="s">
        <v>1006</v>
      </c>
      <c r="BJ74" s="87" t="s">
        <v>1006</v>
      </c>
      <c r="BK74" s="87" t="s">
        <v>1006</v>
      </c>
      <c r="BL74" s="87" t="s">
        <v>1006</v>
      </c>
      <c r="BM74" s="87" t="s">
        <v>1006</v>
      </c>
      <c r="BN74" s="87" t="s">
        <v>1006</v>
      </c>
      <c r="BO74" s="87" t="s">
        <v>1006</v>
      </c>
      <c r="BP74" s="87" t="s">
        <v>1006</v>
      </c>
      <c r="BQ74" s="87" t="s">
        <v>1006</v>
      </c>
      <c r="BR74" s="87"/>
      <c r="BS74" s="87"/>
      <c r="BT74" s="87"/>
      <c r="BU74" s="87" t="s">
        <v>1006</v>
      </c>
      <c r="BV74" s="87" t="s">
        <v>1006</v>
      </c>
    </row>
    <row r="75" s="28" customFormat="1" ht="86" customHeight="1" spans="1:74">
      <c r="A75" s="46">
        <v>68</v>
      </c>
      <c r="B75" s="46" t="s">
        <v>102</v>
      </c>
      <c r="C75" s="46" t="s">
        <v>103</v>
      </c>
      <c r="D75" s="46" t="s">
        <v>34</v>
      </c>
      <c r="E75" s="46" t="s">
        <v>38</v>
      </c>
      <c r="F75" s="46" t="s">
        <v>39</v>
      </c>
      <c r="G75" s="46" t="s">
        <v>804</v>
      </c>
      <c r="H75" s="47" t="s">
        <v>1051</v>
      </c>
      <c r="I75" s="46" t="s">
        <v>42</v>
      </c>
      <c r="J75" s="46">
        <v>6428.98</v>
      </c>
      <c r="K75" s="97">
        <v>656.303</v>
      </c>
      <c r="L75" s="59">
        <f t="shared" si="4"/>
        <v>656.303</v>
      </c>
      <c r="M75" s="59">
        <f t="shared" si="5"/>
        <v>656.303</v>
      </c>
      <c r="N75" s="59">
        <v>656.303</v>
      </c>
      <c r="O75" s="59"/>
      <c r="P75" s="59"/>
      <c r="Q75" s="59"/>
      <c r="R75" s="46"/>
      <c r="S75" s="46"/>
      <c r="T75" s="46"/>
      <c r="U75" s="46"/>
      <c r="V75" s="46"/>
      <c r="W75" s="46"/>
      <c r="X75" s="46" t="s">
        <v>662</v>
      </c>
      <c r="Y75" s="46" t="s">
        <v>663</v>
      </c>
      <c r="Z75" s="46" t="s">
        <v>91</v>
      </c>
      <c r="AA75" s="46" t="s">
        <v>92</v>
      </c>
      <c r="AB75" s="124" t="s">
        <v>93</v>
      </c>
      <c r="AC75" s="87" t="s">
        <v>1005</v>
      </c>
      <c r="AD75" s="87" t="s">
        <v>973</v>
      </c>
      <c r="AE75" s="87" t="s">
        <v>973</v>
      </c>
      <c r="AF75" s="87" t="s">
        <v>1006</v>
      </c>
      <c r="AG75" s="87" t="s">
        <v>1006</v>
      </c>
      <c r="AH75" s="87" t="s">
        <v>1006</v>
      </c>
      <c r="AI75" s="87" t="s">
        <v>1006</v>
      </c>
      <c r="AJ75" s="87" t="s">
        <v>1006</v>
      </c>
      <c r="AK75" s="87" t="s">
        <v>1006</v>
      </c>
      <c r="AL75" s="87" t="s">
        <v>1006</v>
      </c>
      <c r="AM75" s="87" t="s">
        <v>1006</v>
      </c>
      <c r="AN75" s="87" t="s">
        <v>1006</v>
      </c>
      <c r="AO75" s="87" t="s">
        <v>1006</v>
      </c>
      <c r="AP75" s="87" t="s">
        <v>1006</v>
      </c>
      <c r="AQ75" s="87" t="s">
        <v>1006</v>
      </c>
      <c r="AR75" s="87" t="s">
        <v>1006</v>
      </c>
      <c r="AS75" s="87" t="s">
        <v>1006</v>
      </c>
      <c r="AT75" s="87" t="s">
        <v>1006</v>
      </c>
      <c r="AU75" s="87" t="s">
        <v>1006</v>
      </c>
      <c r="AV75" s="87" t="s">
        <v>1006</v>
      </c>
      <c r="AW75" s="87" t="s">
        <v>1006</v>
      </c>
      <c r="AX75" s="87" t="s">
        <v>1006</v>
      </c>
      <c r="AY75" s="87" t="s">
        <v>1006</v>
      </c>
      <c r="AZ75" s="87" t="s">
        <v>1006</v>
      </c>
      <c r="BA75" s="87" t="s">
        <v>1006</v>
      </c>
      <c r="BB75" s="87" t="s">
        <v>1006</v>
      </c>
      <c r="BC75" s="87" t="s">
        <v>1006</v>
      </c>
      <c r="BD75" s="87" t="s">
        <v>1006</v>
      </c>
      <c r="BE75" s="87" t="s">
        <v>1006</v>
      </c>
      <c r="BF75" s="87" t="s">
        <v>1006</v>
      </c>
      <c r="BG75" s="87" t="s">
        <v>1006</v>
      </c>
      <c r="BH75" s="87" t="s">
        <v>1006</v>
      </c>
      <c r="BI75" s="87" t="s">
        <v>1006</v>
      </c>
      <c r="BJ75" s="87" t="s">
        <v>1006</v>
      </c>
      <c r="BK75" s="87" t="s">
        <v>1006</v>
      </c>
      <c r="BL75" s="87" t="s">
        <v>1006</v>
      </c>
      <c r="BM75" s="87" t="s">
        <v>1006</v>
      </c>
      <c r="BN75" s="87" t="s">
        <v>1006</v>
      </c>
      <c r="BO75" s="87" t="s">
        <v>1006</v>
      </c>
      <c r="BP75" s="87" t="s">
        <v>1006</v>
      </c>
      <c r="BQ75" s="87" t="s">
        <v>1006</v>
      </c>
      <c r="BR75" s="87"/>
      <c r="BS75" s="87"/>
      <c r="BT75" s="87"/>
      <c r="BU75" s="87" t="s">
        <v>1006</v>
      </c>
      <c r="BV75" s="87" t="s">
        <v>1006</v>
      </c>
    </row>
    <row r="76" s="28" customFormat="1" ht="86" customHeight="1" spans="1:74">
      <c r="A76" s="46">
        <v>69</v>
      </c>
      <c r="B76" s="46" t="s">
        <v>106</v>
      </c>
      <c r="C76" s="46" t="s">
        <v>107</v>
      </c>
      <c r="D76" s="46" t="s">
        <v>34</v>
      </c>
      <c r="E76" s="46" t="s">
        <v>108</v>
      </c>
      <c r="F76" s="46" t="s">
        <v>39</v>
      </c>
      <c r="G76" s="46" t="s">
        <v>678</v>
      </c>
      <c r="H76" s="47" t="s">
        <v>806</v>
      </c>
      <c r="I76" s="46" t="s">
        <v>111</v>
      </c>
      <c r="J76" s="46">
        <v>9930</v>
      </c>
      <c r="K76" s="97">
        <v>3972</v>
      </c>
      <c r="L76" s="59">
        <f t="shared" si="4"/>
        <v>3972</v>
      </c>
      <c r="M76" s="59">
        <f t="shared" si="5"/>
        <v>3972</v>
      </c>
      <c r="N76" s="59">
        <v>3972</v>
      </c>
      <c r="O76" s="59"/>
      <c r="P76" s="59"/>
      <c r="Q76" s="59"/>
      <c r="R76" s="46"/>
      <c r="S76" s="46"/>
      <c r="T76" s="46"/>
      <c r="U76" s="46"/>
      <c r="V76" s="46"/>
      <c r="W76" s="46"/>
      <c r="X76" s="46" t="s">
        <v>662</v>
      </c>
      <c r="Y76" s="46" t="s">
        <v>663</v>
      </c>
      <c r="Z76" s="46" t="s">
        <v>112</v>
      </c>
      <c r="AA76" s="125" t="s">
        <v>113</v>
      </c>
      <c r="AB76" s="124" t="s">
        <v>114</v>
      </c>
      <c r="AC76" s="87" t="s">
        <v>1005</v>
      </c>
      <c r="AD76" s="87" t="s">
        <v>973</v>
      </c>
      <c r="AE76" s="87" t="s">
        <v>973</v>
      </c>
      <c r="AF76" s="87" t="s">
        <v>1006</v>
      </c>
      <c r="AG76" s="87" t="s">
        <v>1006</v>
      </c>
      <c r="AH76" s="87" t="s">
        <v>1006</v>
      </c>
      <c r="AI76" s="87" t="s">
        <v>1006</v>
      </c>
      <c r="AJ76" s="87" t="s">
        <v>1006</v>
      </c>
      <c r="AK76" s="87" t="s">
        <v>1006</v>
      </c>
      <c r="AL76" s="87" t="s">
        <v>1006</v>
      </c>
      <c r="AM76" s="87" t="s">
        <v>1006</v>
      </c>
      <c r="AN76" s="87" t="s">
        <v>1006</v>
      </c>
      <c r="AO76" s="87" t="s">
        <v>1006</v>
      </c>
      <c r="AP76" s="87" t="s">
        <v>1006</v>
      </c>
      <c r="AQ76" s="87" t="s">
        <v>1006</v>
      </c>
      <c r="AR76" s="87" t="s">
        <v>1006</v>
      </c>
      <c r="AS76" s="87" t="s">
        <v>1006</v>
      </c>
      <c r="AT76" s="87" t="s">
        <v>1006</v>
      </c>
      <c r="AU76" s="87" t="s">
        <v>1006</v>
      </c>
      <c r="AV76" s="87" t="s">
        <v>1006</v>
      </c>
      <c r="AW76" s="87" t="s">
        <v>1006</v>
      </c>
      <c r="AX76" s="87" t="s">
        <v>1006</v>
      </c>
      <c r="AY76" s="87" t="s">
        <v>1006</v>
      </c>
      <c r="AZ76" s="87" t="s">
        <v>1006</v>
      </c>
      <c r="BA76" s="87" t="s">
        <v>1006</v>
      </c>
      <c r="BB76" s="87" t="s">
        <v>1006</v>
      </c>
      <c r="BC76" s="87" t="s">
        <v>1006</v>
      </c>
      <c r="BD76" s="87" t="s">
        <v>1006</v>
      </c>
      <c r="BE76" s="87" t="s">
        <v>1006</v>
      </c>
      <c r="BF76" s="87" t="s">
        <v>1006</v>
      </c>
      <c r="BG76" s="87" t="s">
        <v>1006</v>
      </c>
      <c r="BH76" s="87" t="s">
        <v>1006</v>
      </c>
      <c r="BI76" s="87" t="s">
        <v>1006</v>
      </c>
      <c r="BJ76" s="87" t="s">
        <v>1006</v>
      </c>
      <c r="BK76" s="87" t="s">
        <v>1006</v>
      </c>
      <c r="BL76" s="87" t="s">
        <v>1006</v>
      </c>
      <c r="BM76" s="87" t="s">
        <v>1006</v>
      </c>
      <c r="BN76" s="87" t="s">
        <v>1006</v>
      </c>
      <c r="BO76" s="87" t="s">
        <v>1006</v>
      </c>
      <c r="BP76" s="87" t="s">
        <v>1006</v>
      </c>
      <c r="BQ76" s="87" t="s">
        <v>1006</v>
      </c>
      <c r="BR76" s="87"/>
      <c r="BS76" s="87"/>
      <c r="BT76" s="87"/>
      <c r="BU76" s="87" t="s">
        <v>1006</v>
      </c>
      <c r="BV76" s="87" t="s">
        <v>1006</v>
      </c>
    </row>
    <row r="77" s="28" customFormat="1" ht="86" customHeight="1" spans="1:74">
      <c r="A77" s="46">
        <v>70</v>
      </c>
      <c r="B77" s="46" t="s">
        <v>115</v>
      </c>
      <c r="C77" s="46" t="s">
        <v>116</v>
      </c>
      <c r="D77" s="46" t="s">
        <v>34</v>
      </c>
      <c r="E77" s="46" t="s">
        <v>108</v>
      </c>
      <c r="F77" s="46" t="s">
        <v>39</v>
      </c>
      <c r="G77" s="46" t="s">
        <v>680</v>
      </c>
      <c r="H77" s="47" t="s">
        <v>807</v>
      </c>
      <c r="I77" s="46" t="s">
        <v>119</v>
      </c>
      <c r="J77" s="46">
        <v>40371</v>
      </c>
      <c r="K77" s="97">
        <v>1614.84</v>
      </c>
      <c r="L77" s="59">
        <f t="shared" si="4"/>
        <v>1614.84</v>
      </c>
      <c r="M77" s="59">
        <f t="shared" si="5"/>
        <v>1614.84</v>
      </c>
      <c r="N77" s="59">
        <v>1614.84</v>
      </c>
      <c r="O77" s="59"/>
      <c r="P77" s="59"/>
      <c r="Q77" s="59"/>
      <c r="R77" s="46"/>
      <c r="S77" s="46"/>
      <c r="T77" s="46"/>
      <c r="U77" s="46"/>
      <c r="V77" s="46"/>
      <c r="W77" s="46"/>
      <c r="X77" s="46" t="s">
        <v>662</v>
      </c>
      <c r="Y77" s="46" t="s">
        <v>663</v>
      </c>
      <c r="Z77" s="46" t="s">
        <v>112</v>
      </c>
      <c r="AA77" s="125" t="s">
        <v>113</v>
      </c>
      <c r="AB77" s="124" t="s">
        <v>114</v>
      </c>
      <c r="AC77" s="87" t="s">
        <v>1005</v>
      </c>
      <c r="AD77" s="87" t="s">
        <v>973</v>
      </c>
      <c r="AE77" s="87" t="s">
        <v>973</v>
      </c>
      <c r="AF77" s="87" t="s">
        <v>1006</v>
      </c>
      <c r="AG77" s="87" t="s">
        <v>1006</v>
      </c>
      <c r="AH77" s="87" t="s">
        <v>1006</v>
      </c>
      <c r="AI77" s="87" t="s">
        <v>1006</v>
      </c>
      <c r="AJ77" s="87" t="s">
        <v>1006</v>
      </c>
      <c r="AK77" s="87" t="s">
        <v>1006</v>
      </c>
      <c r="AL77" s="87" t="s">
        <v>1006</v>
      </c>
      <c r="AM77" s="87" t="s">
        <v>1006</v>
      </c>
      <c r="AN77" s="87" t="s">
        <v>1006</v>
      </c>
      <c r="AO77" s="87" t="s">
        <v>1006</v>
      </c>
      <c r="AP77" s="87" t="s">
        <v>1006</v>
      </c>
      <c r="AQ77" s="87" t="s">
        <v>1006</v>
      </c>
      <c r="AR77" s="87" t="s">
        <v>1006</v>
      </c>
      <c r="AS77" s="87" t="s">
        <v>1006</v>
      </c>
      <c r="AT77" s="87" t="s">
        <v>1006</v>
      </c>
      <c r="AU77" s="87" t="s">
        <v>1006</v>
      </c>
      <c r="AV77" s="87" t="s">
        <v>1006</v>
      </c>
      <c r="AW77" s="87" t="s">
        <v>1006</v>
      </c>
      <c r="AX77" s="87" t="s">
        <v>1006</v>
      </c>
      <c r="AY77" s="87" t="s">
        <v>1006</v>
      </c>
      <c r="AZ77" s="87" t="s">
        <v>1006</v>
      </c>
      <c r="BA77" s="87" t="s">
        <v>1006</v>
      </c>
      <c r="BB77" s="87" t="s">
        <v>1006</v>
      </c>
      <c r="BC77" s="87" t="s">
        <v>1006</v>
      </c>
      <c r="BD77" s="87" t="s">
        <v>1006</v>
      </c>
      <c r="BE77" s="87" t="s">
        <v>1006</v>
      </c>
      <c r="BF77" s="87" t="s">
        <v>1006</v>
      </c>
      <c r="BG77" s="87" t="s">
        <v>1006</v>
      </c>
      <c r="BH77" s="87" t="s">
        <v>1006</v>
      </c>
      <c r="BI77" s="87" t="s">
        <v>1006</v>
      </c>
      <c r="BJ77" s="87" t="s">
        <v>1006</v>
      </c>
      <c r="BK77" s="87" t="s">
        <v>1006</v>
      </c>
      <c r="BL77" s="87" t="s">
        <v>1006</v>
      </c>
      <c r="BM77" s="87" t="s">
        <v>1006</v>
      </c>
      <c r="BN77" s="87" t="s">
        <v>1006</v>
      </c>
      <c r="BO77" s="87" t="s">
        <v>1006</v>
      </c>
      <c r="BP77" s="87" t="s">
        <v>1006</v>
      </c>
      <c r="BQ77" s="87" t="s">
        <v>1006</v>
      </c>
      <c r="BR77" s="87"/>
      <c r="BS77" s="87"/>
      <c r="BT77" s="87"/>
      <c r="BU77" s="87" t="s">
        <v>1006</v>
      </c>
      <c r="BV77" s="87" t="s">
        <v>1006</v>
      </c>
    </row>
    <row r="78" s="28" customFormat="1" ht="86" customHeight="1" spans="1:74">
      <c r="A78" s="46">
        <v>71</v>
      </c>
      <c r="B78" s="46" t="s">
        <v>120</v>
      </c>
      <c r="C78" s="46" t="s">
        <v>121</v>
      </c>
      <c r="D78" s="46" t="s">
        <v>34</v>
      </c>
      <c r="E78" s="46" t="s">
        <v>108</v>
      </c>
      <c r="F78" s="46" t="s">
        <v>39</v>
      </c>
      <c r="G78" s="46" t="s">
        <v>682</v>
      </c>
      <c r="H78" s="47" t="s">
        <v>1052</v>
      </c>
      <c r="I78" s="46" t="s">
        <v>111</v>
      </c>
      <c r="J78" s="46">
        <v>20253</v>
      </c>
      <c r="K78" s="97">
        <v>6075.9</v>
      </c>
      <c r="L78" s="59">
        <f t="shared" si="4"/>
        <v>6075.9</v>
      </c>
      <c r="M78" s="59">
        <f t="shared" si="5"/>
        <v>6075.9</v>
      </c>
      <c r="N78" s="59">
        <v>6075.9</v>
      </c>
      <c r="O78" s="59"/>
      <c r="P78" s="59"/>
      <c r="Q78" s="59"/>
      <c r="R78" s="46"/>
      <c r="S78" s="46"/>
      <c r="T78" s="46"/>
      <c r="U78" s="46"/>
      <c r="V78" s="46"/>
      <c r="W78" s="46"/>
      <c r="X78" s="46" t="s">
        <v>662</v>
      </c>
      <c r="Y78" s="46" t="s">
        <v>663</v>
      </c>
      <c r="Z78" s="46" t="s">
        <v>112</v>
      </c>
      <c r="AA78" s="125" t="s">
        <v>113</v>
      </c>
      <c r="AB78" s="124" t="s">
        <v>114</v>
      </c>
      <c r="AC78" s="87" t="s">
        <v>1005</v>
      </c>
      <c r="AD78" s="87" t="s">
        <v>973</v>
      </c>
      <c r="AE78" s="87" t="s">
        <v>973</v>
      </c>
      <c r="AF78" s="87" t="s">
        <v>1006</v>
      </c>
      <c r="AG78" s="87" t="s">
        <v>1006</v>
      </c>
      <c r="AH78" s="87" t="s">
        <v>1006</v>
      </c>
      <c r="AI78" s="87" t="s">
        <v>1006</v>
      </c>
      <c r="AJ78" s="87" t="s">
        <v>1006</v>
      </c>
      <c r="AK78" s="87" t="s">
        <v>1006</v>
      </c>
      <c r="AL78" s="87" t="s">
        <v>1006</v>
      </c>
      <c r="AM78" s="87" t="s">
        <v>1006</v>
      </c>
      <c r="AN78" s="87" t="s">
        <v>1006</v>
      </c>
      <c r="AO78" s="87" t="s">
        <v>1006</v>
      </c>
      <c r="AP78" s="87" t="s">
        <v>1006</v>
      </c>
      <c r="AQ78" s="87" t="s">
        <v>1006</v>
      </c>
      <c r="AR78" s="87" t="s">
        <v>1006</v>
      </c>
      <c r="AS78" s="87" t="s">
        <v>1006</v>
      </c>
      <c r="AT78" s="87" t="s">
        <v>1006</v>
      </c>
      <c r="AU78" s="87" t="s">
        <v>1006</v>
      </c>
      <c r="AV78" s="87" t="s">
        <v>1006</v>
      </c>
      <c r="AW78" s="87" t="s">
        <v>1006</v>
      </c>
      <c r="AX78" s="87" t="s">
        <v>1006</v>
      </c>
      <c r="AY78" s="87" t="s">
        <v>1006</v>
      </c>
      <c r="AZ78" s="87" t="s">
        <v>1006</v>
      </c>
      <c r="BA78" s="87" t="s">
        <v>1006</v>
      </c>
      <c r="BB78" s="87" t="s">
        <v>1006</v>
      </c>
      <c r="BC78" s="87" t="s">
        <v>1006</v>
      </c>
      <c r="BD78" s="87" t="s">
        <v>1006</v>
      </c>
      <c r="BE78" s="87" t="s">
        <v>1006</v>
      </c>
      <c r="BF78" s="87" t="s">
        <v>1006</v>
      </c>
      <c r="BG78" s="87" t="s">
        <v>1006</v>
      </c>
      <c r="BH78" s="87" t="s">
        <v>1006</v>
      </c>
      <c r="BI78" s="87" t="s">
        <v>1006</v>
      </c>
      <c r="BJ78" s="87" t="s">
        <v>1006</v>
      </c>
      <c r="BK78" s="87" t="s">
        <v>1006</v>
      </c>
      <c r="BL78" s="87" t="s">
        <v>1006</v>
      </c>
      <c r="BM78" s="87" t="s">
        <v>1006</v>
      </c>
      <c r="BN78" s="87" t="s">
        <v>1006</v>
      </c>
      <c r="BO78" s="87" t="s">
        <v>1006</v>
      </c>
      <c r="BP78" s="87" t="s">
        <v>1006</v>
      </c>
      <c r="BQ78" s="87" t="s">
        <v>1006</v>
      </c>
      <c r="BR78" s="87"/>
      <c r="BS78" s="87"/>
      <c r="BT78" s="87"/>
      <c r="BU78" s="87" t="s">
        <v>1006</v>
      </c>
      <c r="BV78" s="87" t="s">
        <v>1006</v>
      </c>
    </row>
    <row r="79" s="28" customFormat="1" ht="86" customHeight="1" spans="1:74">
      <c r="A79" s="46">
        <v>72</v>
      </c>
      <c r="B79" s="46" t="s">
        <v>124</v>
      </c>
      <c r="C79" s="46" t="s">
        <v>125</v>
      </c>
      <c r="D79" s="46" t="s">
        <v>34</v>
      </c>
      <c r="E79" s="46" t="s">
        <v>108</v>
      </c>
      <c r="F79" s="46" t="s">
        <v>39</v>
      </c>
      <c r="G79" s="46" t="s">
        <v>682</v>
      </c>
      <c r="H79" s="47" t="s">
        <v>809</v>
      </c>
      <c r="I79" s="46" t="s">
        <v>119</v>
      </c>
      <c r="J79" s="46">
        <v>127171</v>
      </c>
      <c r="K79" s="97">
        <v>3815.13</v>
      </c>
      <c r="L79" s="59">
        <f t="shared" si="4"/>
        <v>3815.13</v>
      </c>
      <c r="M79" s="59">
        <f t="shared" si="5"/>
        <v>3815.13</v>
      </c>
      <c r="N79" s="59">
        <v>3815.13</v>
      </c>
      <c r="O79" s="59"/>
      <c r="P79" s="59"/>
      <c r="Q79" s="59"/>
      <c r="R79" s="46"/>
      <c r="S79" s="46"/>
      <c r="T79" s="46"/>
      <c r="U79" s="46"/>
      <c r="V79" s="46"/>
      <c r="W79" s="46"/>
      <c r="X79" s="46" t="s">
        <v>662</v>
      </c>
      <c r="Y79" s="46" t="s">
        <v>663</v>
      </c>
      <c r="Z79" s="46" t="s">
        <v>112</v>
      </c>
      <c r="AA79" s="125" t="s">
        <v>113</v>
      </c>
      <c r="AB79" s="124" t="s">
        <v>114</v>
      </c>
      <c r="AC79" s="87" t="s">
        <v>1005</v>
      </c>
      <c r="AD79" s="87" t="s">
        <v>973</v>
      </c>
      <c r="AE79" s="87" t="s">
        <v>973</v>
      </c>
      <c r="AF79" s="87" t="s">
        <v>1006</v>
      </c>
      <c r="AG79" s="87" t="s">
        <v>1006</v>
      </c>
      <c r="AH79" s="87" t="s">
        <v>1006</v>
      </c>
      <c r="AI79" s="87" t="s">
        <v>1006</v>
      </c>
      <c r="AJ79" s="87" t="s">
        <v>1006</v>
      </c>
      <c r="AK79" s="87" t="s">
        <v>1006</v>
      </c>
      <c r="AL79" s="87" t="s">
        <v>1006</v>
      </c>
      <c r="AM79" s="87" t="s">
        <v>1006</v>
      </c>
      <c r="AN79" s="87" t="s">
        <v>1006</v>
      </c>
      <c r="AO79" s="87" t="s">
        <v>1006</v>
      </c>
      <c r="AP79" s="87" t="s">
        <v>1006</v>
      </c>
      <c r="AQ79" s="87" t="s">
        <v>1006</v>
      </c>
      <c r="AR79" s="87" t="s">
        <v>1006</v>
      </c>
      <c r="AS79" s="87" t="s">
        <v>1006</v>
      </c>
      <c r="AT79" s="87" t="s">
        <v>1006</v>
      </c>
      <c r="AU79" s="87" t="s">
        <v>1006</v>
      </c>
      <c r="AV79" s="87" t="s">
        <v>1006</v>
      </c>
      <c r="AW79" s="87" t="s">
        <v>1006</v>
      </c>
      <c r="AX79" s="87" t="s">
        <v>1006</v>
      </c>
      <c r="AY79" s="87" t="s">
        <v>1006</v>
      </c>
      <c r="AZ79" s="87" t="s">
        <v>1006</v>
      </c>
      <c r="BA79" s="87" t="s">
        <v>1006</v>
      </c>
      <c r="BB79" s="87" t="s">
        <v>1006</v>
      </c>
      <c r="BC79" s="87" t="s">
        <v>1006</v>
      </c>
      <c r="BD79" s="87" t="s">
        <v>1006</v>
      </c>
      <c r="BE79" s="87" t="s">
        <v>1006</v>
      </c>
      <c r="BF79" s="87" t="s">
        <v>1006</v>
      </c>
      <c r="BG79" s="87" t="s">
        <v>1006</v>
      </c>
      <c r="BH79" s="87" t="s">
        <v>1006</v>
      </c>
      <c r="BI79" s="87" t="s">
        <v>1006</v>
      </c>
      <c r="BJ79" s="87" t="s">
        <v>1006</v>
      </c>
      <c r="BK79" s="87" t="s">
        <v>1006</v>
      </c>
      <c r="BL79" s="87" t="s">
        <v>1006</v>
      </c>
      <c r="BM79" s="87" t="s">
        <v>1006</v>
      </c>
      <c r="BN79" s="87" t="s">
        <v>1006</v>
      </c>
      <c r="BO79" s="87" t="s">
        <v>1006</v>
      </c>
      <c r="BP79" s="87" t="s">
        <v>1006</v>
      </c>
      <c r="BQ79" s="87" t="s">
        <v>1006</v>
      </c>
      <c r="BR79" s="87"/>
      <c r="BS79" s="87"/>
      <c r="BT79" s="87"/>
      <c r="BU79" s="87" t="s">
        <v>1006</v>
      </c>
      <c r="BV79" s="87" t="s">
        <v>1006</v>
      </c>
    </row>
    <row r="80" s="28" customFormat="1" ht="86" customHeight="1" spans="1:74">
      <c r="A80" s="46">
        <v>73</v>
      </c>
      <c r="B80" s="46" t="s">
        <v>127</v>
      </c>
      <c r="C80" s="46" t="s">
        <v>128</v>
      </c>
      <c r="D80" s="46" t="s">
        <v>34</v>
      </c>
      <c r="E80" s="46" t="s">
        <v>108</v>
      </c>
      <c r="F80" s="46" t="s">
        <v>39</v>
      </c>
      <c r="G80" s="46" t="s">
        <v>685</v>
      </c>
      <c r="H80" s="47" t="s">
        <v>1053</v>
      </c>
      <c r="I80" s="46" t="s">
        <v>131</v>
      </c>
      <c r="J80" s="46">
        <v>238503</v>
      </c>
      <c r="K80" s="97">
        <v>237.283</v>
      </c>
      <c r="L80" s="59">
        <f t="shared" si="4"/>
        <v>238.503</v>
      </c>
      <c r="M80" s="59">
        <f t="shared" si="5"/>
        <v>238.503</v>
      </c>
      <c r="N80" s="59">
        <v>238.503</v>
      </c>
      <c r="O80" s="59"/>
      <c r="P80" s="59"/>
      <c r="Q80" s="59"/>
      <c r="R80" s="46"/>
      <c r="S80" s="46"/>
      <c r="T80" s="46"/>
      <c r="U80" s="46"/>
      <c r="V80" s="46"/>
      <c r="W80" s="46"/>
      <c r="X80" s="46" t="s">
        <v>662</v>
      </c>
      <c r="Y80" s="46" t="s">
        <v>663</v>
      </c>
      <c r="Z80" s="46" t="s">
        <v>112</v>
      </c>
      <c r="AA80" s="125" t="s">
        <v>113</v>
      </c>
      <c r="AB80" s="124" t="s">
        <v>93</v>
      </c>
      <c r="AC80" s="87" t="s">
        <v>1005</v>
      </c>
      <c r="AD80" s="87" t="s">
        <v>973</v>
      </c>
      <c r="AE80" s="87" t="s">
        <v>973</v>
      </c>
      <c r="AF80" s="87" t="s">
        <v>1006</v>
      </c>
      <c r="AG80" s="87" t="s">
        <v>1006</v>
      </c>
      <c r="AH80" s="87" t="s">
        <v>1006</v>
      </c>
      <c r="AI80" s="87" t="s">
        <v>1006</v>
      </c>
      <c r="AJ80" s="87" t="s">
        <v>1006</v>
      </c>
      <c r="AK80" s="87" t="s">
        <v>1006</v>
      </c>
      <c r="AL80" s="87" t="s">
        <v>1006</v>
      </c>
      <c r="AM80" s="87" t="s">
        <v>1006</v>
      </c>
      <c r="AN80" s="87" t="s">
        <v>1006</v>
      </c>
      <c r="AO80" s="87" t="s">
        <v>1006</v>
      </c>
      <c r="AP80" s="87" t="s">
        <v>1006</v>
      </c>
      <c r="AQ80" s="87" t="s">
        <v>1006</v>
      </c>
      <c r="AR80" s="87" t="s">
        <v>1006</v>
      </c>
      <c r="AS80" s="87" t="s">
        <v>1006</v>
      </c>
      <c r="AT80" s="87" t="s">
        <v>1006</v>
      </c>
      <c r="AU80" s="87" t="s">
        <v>1006</v>
      </c>
      <c r="AV80" s="87" t="s">
        <v>1006</v>
      </c>
      <c r="AW80" s="87" t="s">
        <v>1006</v>
      </c>
      <c r="AX80" s="87" t="s">
        <v>1006</v>
      </c>
      <c r="AY80" s="87" t="s">
        <v>1006</v>
      </c>
      <c r="AZ80" s="87" t="s">
        <v>1006</v>
      </c>
      <c r="BA80" s="87" t="s">
        <v>1006</v>
      </c>
      <c r="BB80" s="87" t="s">
        <v>1006</v>
      </c>
      <c r="BC80" s="87" t="s">
        <v>1006</v>
      </c>
      <c r="BD80" s="87" t="s">
        <v>1006</v>
      </c>
      <c r="BE80" s="87" t="s">
        <v>1006</v>
      </c>
      <c r="BF80" s="87" t="s">
        <v>1006</v>
      </c>
      <c r="BG80" s="87" t="s">
        <v>1006</v>
      </c>
      <c r="BH80" s="87" t="s">
        <v>1006</v>
      </c>
      <c r="BI80" s="87" t="s">
        <v>1006</v>
      </c>
      <c r="BJ80" s="87" t="s">
        <v>1006</v>
      </c>
      <c r="BK80" s="87" t="s">
        <v>1006</v>
      </c>
      <c r="BL80" s="87" t="s">
        <v>1006</v>
      </c>
      <c r="BM80" s="87" t="s">
        <v>1006</v>
      </c>
      <c r="BN80" s="87" t="s">
        <v>1006</v>
      </c>
      <c r="BO80" s="87" t="s">
        <v>1006</v>
      </c>
      <c r="BP80" s="87" t="s">
        <v>1006</v>
      </c>
      <c r="BQ80" s="87" t="s">
        <v>1006</v>
      </c>
      <c r="BR80" s="87"/>
      <c r="BS80" s="87"/>
      <c r="BT80" s="87"/>
      <c r="BU80" s="87" t="s">
        <v>1006</v>
      </c>
      <c r="BV80" s="87" t="s">
        <v>1006</v>
      </c>
    </row>
    <row r="81" s="28" customFormat="1" ht="86" customHeight="1" spans="1:74">
      <c r="A81" s="46">
        <v>74</v>
      </c>
      <c r="B81" s="46" t="s">
        <v>132</v>
      </c>
      <c r="C81" s="46" t="s">
        <v>133</v>
      </c>
      <c r="D81" s="46" t="s">
        <v>34</v>
      </c>
      <c r="E81" s="46" t="s">
        <v>108</v>
      </c>
      <c r="F81" s="46" t="s">
        <v>39</v>
      </c>
      <c r="G81" s="46" t="s">
        <v>687</v>
      </c>
      <c r="H81" s="47" t="s">
        <v>1054</v>
      </c>
      <c r="I81" s="46" t="s">
        <v>131</v>
      </c>
      <c r="J81" s="46">
        <v>50519</v>
      </c>
      <c r="K81" s="97">
        <v>50.399</v>
      </c>
      <c r="L81" s="59">
        <f t="shared" si="4"/>
        <v>50.519</v>
      </c>
      <c r="M81" s="59">
        <f t="shared" si="5"/>
        <v>50.519</v>
      </c>
      <c r="N81" s="59">
        <v>50.519</v>
      </c>
      <c r="O81" s="59"/>
      <c r="P81" s="59"/>
      <c r="Q81" s="59"/>
      <c r="R81" s="46"/>
      <c r="S81" s="46"/>
      <c r="T81" s="46"/>
      <c r="U81" s="46"/>
      <c r="V81" s="46"/>
      <c r="W81" s="46"/>
      <c r="X81" s="46" t="s">
        <v>662</v>
      </c>
      <c r="Y81" s="46" t="s">
        <v>663</v>
      </c>
      <c r="Z81" s="46" t="s">
        <v>112</v>
      </c>
      <c r="AA81" s="125" t="s">
        <v>113</v>
      </c>
      <c r="AB81" s="124" t="s">
        <v>93</v>
      </c>
      <c r="AC81" s="87" t="s">
        <v>1005</v>
      </c>
      <c r="AD81" s="87" t="s">
        <v>973</v>
      </c>
      <c r="AE81" s="87" t="s">
        <v>973</v>
      </c>
      <c r="AF81" s="87" t="s">
        <v>1006</v>
      </c>
      <c r="AG81" s="87" t="s">
        <v>1006</v>
      </c>
      <c r="AH81" s="87" t="s">
        <v>1006</v>
      </c>
      <c r="AI81" s="87" t="s">
        <v>1006</v>
      </c>
      <c r="AJ81" s="87" t="s">
        <v>1006</v>
      </c>
      <c r="AK81" s="87" t="s">
        <v>1006</v>
      </c>
      <c r="AL81" s="87" t="s">
        <v>1006</v>
      </c>
      <c r="AM81" s="87" t="s">
        <v>1006</v>
      </c>
      <c r="AN81" s="87" t="s">
        <v>1006</v>
      </c>
      <c r="AO81" s="87" t="s">
        <v>1006</v>
      </c>
      <c r="AP81" s="87" t="s">
        <v>1006</v>
      </c>
      <c r="AQ81" s="87" t="s">
        <v>1006</v>
      </c>
      <c r="AR81" s="87" t="s">
        <v>1006</v>
      </c>
      <c r="AS81" s="87" t="s">
        <v>1006</v>
      </c>
      <c r="AT81" s="87" t="s">
        <v>1006</v>
      </c>
      <c r="AU81" s="87" t="s">
        <v>1006</v>
      </c>
      <c r="AV81" s="87" t="s">
        <v>1006</v>
      </c>
      <c r="AW81" s="87" t="s">
        <v>1006</v>
      </c>
      <c r="AX81" s="87" t="s">
        <v>1006</v>
      </c>
      <c r="AY81" s="87" t="s">
        <v>1006</v>
      </c>
      <c r="AZ81" s="87" t="s">
        <v>1006</v>
      </c>
      <c r="BA81" s="87" t="s">
        <v>1006</v>
      </c>
      <c r="BB81" s="87" t="s">
        <v>1006</v>
      </c>
      <c r="BC81" s="87" t="s">
        <v>1006</v>
      </c>
      <c r="BD81" s="87" t="s">
        <v>1006</v>
      </c>
      <c r="BE81" s="87" t="s">
        <v>1006</v>
      </c>
      <c r="BF81" s="87" t="s">
        <v>1006</v>
      </c>
      <c r="BG81" s="87" t="s">
        <v>1006</v>
      </c>
      <c r="BH81" s="87" t="s">
        <v>1006</v>
      </c>
      <c r="BI81" s="87" t="s">
        <v>1006</v>
      </c>
      <c r="BJ81" s="87" t="s">
        <v>1006</v>
      </c>
      <c r="BK81" s="87" t="s">
        <v>1006</v>
      </c>
      <c r="BL81" s="87" t="s">
        <v>1006</v>
      </c>
      <c r="BM81" s="87" t="s">
        <v>1006</v>
      </c>
      <c r="BN81" s="87" t="s">
        <v>1006</v>
      </c>
      <c r="BO81" s="87" t="s">
        <v>1006</v>
      </c>
      <c r="BP81" s="87" t="s">
        <v>1006</v>
      </c>
      <c r="BQ81" s="87" t="s">
        <v>1006</v>
      </c>
      <c r="BR81" s="87"/>
      <c r="BS81" s="87"/>
      <c r="BT81" s="87"/>
      <c r="BU81" s="87" t="s">
        <v>1006</v>
      </c>
      <c r="BV81" s="87" t="s">
        <v>1006</v>
      </c>
    </row>
    <row r="82" s="28" customFormat="1" ht="86" customHeight="1" spans="1:74">
      <c r="A82" s="46">
        <v>75</v>
      </c>
      <c r="B82" s="46" t="s">
        <v>136</v>
      </c>
      <c r="C82" s="46" t="s">
        <v>137</v>
      </c>
      <c r="D82" s="46" t="s">
        <v>34</v>
      </c>
      <c r="E82" s="46" t="s">
        <v>108</v>
      </c>
      <c r="F82" s="46" t="s">
        <v>39</v>
      </c>
      <c r="G82" s="46" t="s">
        <v>689</v>
      </c>
      <c r="H82" s="47" t="s">
        <v>1055</v>
      </c>
      <c r="I82" s="46" t="s">
        <v>131</v>
      </c>
      <c r="J82" s="46">
        <v>44225</v>
      </c>
      <c r="K82" s="97">
        <v>43.44</v>
      </c>
      <c r="L82" s="59">
        <f t="shared" si="4"/>
        <v>44.225</v>
      </c>
      <c r="M82" s="59">
        <f t="shared" si="5"/>
        <v>44.225</v>
      </c>
      <c r="N82" s="59">
        <v>44.225</v>
      </c>
      <c r="O82" s="59"/>
      <c r="P82" s="59"/>
      <c r="Q82" s="59"/>
      <c r="R82" s="46"/>
      <c r="S82" s="46"/>
      <c r="T82" s="46"/>
      <c r="U82" s="46"/>
      <c r="V82" s="46"/>
      <c r="W82" s="46"/>
      <c r="X82" s="46" t="s">
        <v>662</v>
      </c>
      <c r="Y82" s="46" t="s">
        <v>663</v>
      </c>
      <c r="Z82" s="46" t="s">
        <v>112</v>
      </c>
      <c r="AA82" s="125" t="s">
        <v>113</v>
      </c>
      <c r="AB82" s="124" t="s">
        <v>93</v>
      </c>
      <c r="AC82" s="87" t="s">
        <v>1005</v>
      </c>
      <c r="AD82" s="87" t="s">
        <v>973</v>
      </c>
      <c r="AE82" s="87" t="s">
        <v>973</v>
      </c>
      <c r="AF82" s="87" t="s">
        <v>1006</v>
      </c>
      <c r="AG82" s="87" t="s">
        <v>1006</v>
      </c>
      <c r="AH82" s="87" t="s">
        <v>1006</v>
      </c>
      <c r="AI82" s="87" t="s">
        <v>1006</v>
      </c>
      <c r="AJ82" s="87" t="s">
        <v>1006</v>
      </c>
      <c r="AK82" s="87" t="s">
        <v>1006</v>
      </c>
      <c r="AL82" s="87" t="s">
        <v>1006</v>
      </c>
      <c r="AM82" s="87" t="s">
        <v>1006</v>
      </c>
      <c r="AN82" s="87" t="s">
        <v>1006</v>
      </c>
      <c r="AO82" s="87" t="s">
        <v>1006</v>
      </c>
      <c r="AP82" s="87" t="s">
        <v>1006</v>
      </c>
      <c r="AQ82" s="87" t="s">
        <v>1006</v>
      </c>
      <c r="AR82" s="87" t="s">
        <v>1006</v>
      </c>
      <c r="AS82" s="87" t="s">
        <v>1006</v>
      </c>
      <c r="AT82" s="87" t="s">
        <v>1006</v>
      </c>
      <c r="AU82" s="87" t="s">
        <v>1006</v>
      </c>
      <c r="AV82" s="87" t="s">
        <v>1006</v>
      </c>
      <c r="AW82" s="87" t="s">
        <v>1006</v>
      </c>
      <c r="AX82" s="87" t="s">
        <v>1006</v>
      </c>
      <c r="AY82" s="87" t="s">
        <v>1006</v>
      </c>
      <c r="AZ82" s="87" t="s">
        <v>1006</v>
      </c>
      <c r="BA82" s="87" t="s">
        <v>1006</v>
      </c>
      <c r="BB82" s="87" t="s">
        <v>1006</v>
      </c>
      <c r="BC82" s="87" t="s">
        <v>1006</v>
      </c>
      <c r="BD82" s="87" t="s">
        <v>1006</v>
      </c>
      <c r="BE82" s="87" t="s">
        <v>1006</v>
      </c>
      <c r="BF82" s="87" t="s">
        <v>1006</v>
      </c>
      <c r="BG82" s="87" t="s">
        <v>1006</v>
      </c>
      <c r="BH82" s="87" t="s">
        <v>1006</v>
      </c>
      <c r="BI82" s="87" t="s">
        <v>1006</v>
      </c>
      <c r="BJ82" s="87" t="s">
        <v>1006</v>
      </c>
      <c r="BK82" s="87" t="s">
        <v>1006</v>
      </c>
      <c r="BL82" s="87" t="s">
        <v>1006</v>
      </c>
      <c r="BM82" s="87" t="s">
        <v>1006</v>
      </c>
      <c r="BN82" s="87" t="s">
        <v>1006</v>
      </c>
      <c r="BO82" s="87" t="s">
        <v>1006</v>
      </c>
      <c r="BP82" s="87" t="s">
        <v>1006</v>
      </c>
      <c r="BQ82" s="87" t="s">
        <v>1006</v>
      </c>
      <c r="BR82" s="87"/>
      <c r="BS82" s="87"/>
      <c r="BT82" s="87"/>
      <c r="BU82" s="87" t="s">
        <v>1006</v>
      </c>
      <c r="BV82" s="87" t="s">
        <v>1006</v>
      </c>
    </row>
    <row r="83" s="28" customFormat="1" ht="86" customHeight="1" spans="1:74">
      <c r="A83" s="46">
        <v>76</v>
      </c>
      <c r="B83" s="46" t="s">
        <v>144</v>
      </c>
      <c r="C83" s="46" t="s">
        <v>145</v>
      </c>
      <c r="D83" s="46" t="s">
        <v>34</v>
      </c>
      <c r="E83" s="46" t="s">
        <v>108</v>
      </c>
      <c r="F83" s="46" t="s">
        <v>39</v>
      </c>
      <c r="G83" s="46" t="s">
        <v>693</v>
      </c>
      <c r="H83" s="47" t="s">
        <v>694</v>
      </c>
      <c r="I83" s="46" t="s">
        <v>148</v>
      </c>
      <c r="J83" s="46">
        <v>281</v>
      </c>
      <c r="K83" s="97">
        <v>24.4</v>
      </c>
      <c r="L83" s="59">
        <f t="shared" si="4"/>
        <v>28.1</v>
      </c>
      <c r="M83" s="59">
        <f t="shared" si="5"/>
        <v>28.1</v>
      </c>
      <c r="N83" s="59">
        <v>28.1</v>
      </c>
      <c r="O83" s="59"/>
      <c r="P83" s="59"/>
      <c r="Q83" s="59"/>
      <c r="R83" s="46"/>
      <c r="S83" s="46"/>
      <c r="T83" s="46"/>
      <c r="U83" s="46"/>
      <c r="V83" s="46"/>
      <c r="W83" s="46"/>
      <c r="X83" s="46" t="s">
        <v>662</v>
      </c>
      <c r="Y83" s="46" t="s">
        <v>663</v>
      </c>
      <c r="Z83" s="46" t="s">
        <v>112</v>
      </c>
      <c r="AA83" s="125" t="s">
        <v>113</v>
      </c>
      <c r="AB83" s="124" t="s">
        <v>114</v>
      </c>
      <c r="AC83" s="87" t="s">
        <v>1005</v>
      </c>
      <c r="AD83" s="87" t="s">
        <v>973</v>
      </c>
      <c r="AE83" s="87" t="s">
        <v>973</v>
      </c>
      <c r="AF83" s="87" t="s">
        <v>1006</v>
      </c>
      <c r="AG83" s="87" t="s">
        <v>1006</v>
      </c>
      <c r="AH83" s="87" t="s">
        <v>1006</v>
      </c>
      <c r="AI83" s="87" t="s">
        <v>1006</v>
      </c>
      <c r="AJ83" s="87" t="s">
        <v>1006</v>
      </c>
      <c r="AK83" s="87" t="s">
        <v>1006</v>
      </c>
      <c r="AL83" s="87" t="s">
        <v>1006</v>
      </c>
      <c r="AM83" s="87" t="s">
        <v>1006</v>
      </c>
      <c r="AN83" s="87" t="s">
        <v>1006</v>
      </c>
      <c r="AO83" s="87" t="s">
        <v>1006</v>
      </c>
      <c r="AP83" s="87" t="s">
        <v>1006</v>
      </c>
      <c r="AQ83" s="87" t="s">
        <v>1006</v>
      </c>
      <c r="AR83" s="87" t="s">
        <v>1006</v>
      </c>
      <c r="AS83" s="87" t="s">
        <v>1006</v>
      </c>
      <c r="AT83" s="87" t="s">
        <v>1006</v>
      </c>
      <c r="AU83" s="87" t="s">
        <v>1006</v>
      </c>
      <c r="AV83" s="87" t="s">
        <v>1006</v>
      </c>
      <c r="AW83" s="87" t="s">
        <v>1006</v>
      </c>
      <c r="AX83" s="87" t="s">
        <v>1006</v>
      </c>
      <c r="AY83" s="87" t="s">
        <v>1006</v>
      </c>
      <c r="AZ83" s="87" t="s">
        <v>1006</v>
      </c>
      <c r="BA83" s="87" t="s">
        <v>1006</v>
      </c>
      <c r="BB83" s="87" t="s">
        <v>1006</v>
      </c>
      <c r="BC83" s="87" t="s">
        <v>1006</v>
      </c>
      <c r="BD83" s="87" t="s">
        <v>1006</v>
      </c>
      <c r="BE83" s="87" t="s">
        <v>1006</v>
      </c>
      <c r="BF83" s="87" t="s">
        <v>1006</v>
      </c>
      <c r="BG83" s="87" t="s">
        <v>1006</v>
      </c>
      <c r="BH83" s="87" t="s">
        <v>1006</v>
      </c>
      <c r="BI83" s="87" t="s">
        <v>1006</v>
      </c>
      <c r="BJ83" s="87" t="s">
        <v>1006</v>
      </c>
      <c r="BK83" s="87" t="s">
        <v>1006</v>
      </c>
      <c r="BL83" s="87" t="s">
        <v>1006</v>
      </c>
      <c r="BM83" s="87" t="s">
        <v>1006</v>
      </c>
      <c r="BN83" s="87" t="s">
        <v>1006</v>
      </c>
      <c r="BO83" s="87" t="s">
        <v>1006</v>
      </c>
      <c r="BP83" s="87" t="s">
        <v>1006</v>
      </c>
      <c r="BQ83" s="87" t="s">
        <v>1006</v>
      </c>
      <c r="BR83" s="87"/>
      <c r="BS83" s="87"/>
      <c r="BT83" s="87"/>
      <c r="BU83" s="87" t="s">
        <v>1006</v>
      </c>
      <c r="BV83" s="87" t="s">
        <v>1006</v>
      </c>
    </row>
    <row r="84" s="28" customFormat="1" ht="86" customHeight="1" spans="1:74">
      <c r="A84" s="46">
        <v>77</v>
      </c>
      <c r="B84" s="46" t="s">
        <v>149</v>
      </c>
      <c r="C84" s="46" t="s">
        <v>150</v>
      </c>
      <c r="D84" s="46" t="s">
        <v>34</v>
      </c>
      <c r="E84" s="46" t="s">
        <v>108</v>
      </c>
      <c r="F84" s="46" t="s">
        <v>39</v>
      </c>
      <c r="G84" s="46" t="s">
        <v>695</v>
      </c>
      <c r="H84" s="47" t="s">
        <v>1056</v>
      </c>
      <c r="I84" s="46" t="s">
        <v>148</v>
      </c>
      <c r="J84" s="46">
        <v>317</v>
      </c>
      <c r="K84" s="97">
        <v>15.7</v>
      </c>
      <c r="L84" s="59">
        <f t="shared" si="4"/>
        <v>15.85</v>
      </c>
      <c r="M84" s="59">
        <f t="shared" si="5"/>
        <v>15.85</v>
      </c>
      <c r="N84" s="59">
        <v>15.85</v>
      </c>
      <c r="O84" s="59"/>
      <c r="P84" s="59"/>
      <c r="Q84" s="59"/>
      <c r="R84" s="46"/>
      <c r="S84" s="46"/>
      <c r="T84" s="46"/>
      <c r="U84" s="46"/>
      <c r="V84" s="46"/>
      <c r="W84" s="46"/>
      <c r="X84" s="46" t="s">
        <v>662</v>
      </c>
      <c r="Y84" s="46" t="s">
        <v>663</v>
      </c>
      <c r="Z84" s="46" t="s">
        <v>112</v>
      </c>
      <c r="AA84" s="125" t="s">
        <v>113</v>
      </c>
      <c r="AB84" s="124" t="s">
        <v>114</v>
      </c>
      <c r="AC84" s="87" t="s">
        <v>1005</v>
      </c>
      <c r="AD84" s="87" t="s">
        <v>973</v>
      </c>
      <c r="AE84" s="87" t="s">
        <v>973</v>
      </c>
      <c r="AF84" s="87" t="s">
        <v>1006</v>
      </c>
      <c r="AG84" s="87" t="s">
        <v>1006</v>
      </c>
      <c r="AH84" s="87" t="s">
        <v>1006</v>
      </c>
      <c r="AI84" s="87" t="s">
        <v>1006</v>
      </c>
      <c r="AJ84" s="87" t="s">
        <v>1006</v>
      </c>
      <c r="AK84" s="87" t="s">
        <v>1006</v>
      </c>
      <c r="AL84" s="87" t="s">
        <v>1006</v>
      </c>
      <c r="AM84" s="87" t="s">
        <v>1006</v>
      </c>
      <c r="AN84" s="87" t="s">
        <v>1006</v>
      </c>
      <c r="AO84" s="87" t="s">
        <v>1006</v>
      </c>
      <c r="AP84" s="87" t="s">
        <v>1006</v>
      </c>
      <c r="AQ84" s="87" t="s">
        <v>1006</v>
      </c>
      <c r="AR84" s="87" t="s">
        <v>1006</v>
      </c>
      <c r="AS84" s="87" t="s">
        <v>1006</v>
      </c>
      <c r="AT84" s="87" t="s">
        <v>1006</v>
      </c>
      <c r="AU84" s="87" t="s">
        <v>1006</v>
      </c>
      <c r="AV84" s="87" t="s">
        <v>1006</v>
      </c>
      <c r="AW84" s="87" t="s">
        <v>1006</v>
      </c>
      <c r="AX84" s="87" t="s">
        <v>1006</v>
      </c>
      <c r="AY84" s="87" t="s">
        <v>1006</v>
      </c>
      <c r="AZ84" s="87" t="s">
        <v>1006</v>
      </c>
      <c r="BA84" s="87" t="s">
        <v>1006</v>
      </c>
      <c r="BB84" s="87" t="s">
        <v>1006</v>
      </c>
      <c r="BC84" s="87" t="s">
        <v>1006</v>
      </c>
      <c r="BD84" s="87" t="s">
        <v>1006</v>
      </c>
      <c r="BE84" s="87" t="s">
        <v>1006</v>
      </c>
      <c r="BF84" s="87" t="s">
        <v>1006</v>
      </c>
      <c r="BG84" s="87" t="s">
        <v>1006</v>
      </c>
      <c r="BH84" s="87" t="s">
        <v>1006</v>
      </c>
      <c r="BI84" s="87" t="s">
        <v>1006</v>
      </c>
      <c r="BJ84" s="87" t="s">
        <v>1006</v>
      </c>
      <c r="BK84" s="87" t="s">
        <v>1006</v>
      </c>
      <c r="BL84" s="87" t="s">
        <v>1006</v>
      </c>
      <c r="BM84" s="87" t="s">
        <v>1006</v>
      </c>
      <c r="BN84" s="87" t="s">
        <v>1006</v>
      </c>
      <c r="BO84" s="87" t="s">
        <v>1006</v>
      </c>
      <c r="BP84" s="87" t="s">
        <v>1006</v>
      </c>
      <c r="BQ84" s="87" t="s">
        <v>1006</v>
      </c>
      <c r="BR84" s="87"/>
      <c r="BS84" s="87"/>
      <c r="BT84" s="87"/>
      <c r="BU84" s="87" t="s">
        <v>1006</v>
      </c>
      <c r="BV84" s="87" t="s">
        <v>1006</v>
      </c>
    </row>
    <row r="85" s="28" customFormat="1" ht="86" customHeight="1" spans="1:74">
      <c r="A85" s="46">
        <v>78</v>
      </c>
      <c r="B85" s="46" t="s">
        <v>153</v>
      </c>
      <c r="C85" s="46" t="s">
        <v>154</v>
      </c>
      <c r="D85" s="46" t="s">
        <v>34</v>
      </c>
      <c r="E85" s="46" t="s">
        <v>108</v>
      </c>
      <c r="F85" s="46" t="s">
        <v>39</v>
      </c>
      <c r="G85" s="46" t="s">
        <v>697</v>
      </c>
      <c r="H85" s="47" t="s">
        <v>1057</v>
      </c>
      <c r="I85" s="46" t="s">
        <v>148</v>
      </c>
      <c r="J85" s="46">
        <v>2826</v>
      </c>
      <c r="K85" s="97">
        <v>27.78</v>
      </c>
      <c r="L85" s="59">
        <f t="shared" si="4"/>
        <v>282.6</v>
      </c>
      <c r="M85" s="59">
        <f t="shared" si="5"/>
        <v>282.6</v>
      </c>
      <c r="N85" s="59">
        <v>282.6</v>
      </c>
      <c r="O85" s="59"/>
      <c r="P85" s="59"/>
      <c r="Q85" s="59"/>
      <c r="R85" s="46"/>
      <c r="S85" s="46"/>
      <c r="T85" s="46"/>
      <c r="U85" s="46"/>
      <c r="V85" s="46"/>
      <c r="W85" s="46"/>
      <c r="X85" s="46" t="s">
        <v>662</v>
      </c>
      <c r="Y85" s="46" t="s">
        <v>663</v>
      </c>
      <c r="Z85" s="46" t="s">
        <v>112</v>
      </c>
      <c r="AA85" s="125" t="s">
        <v>113</v>
      </c>
      <c r="AB85" s="124" t="s">
        <v>114</v>
      </c>
      <c r="AC85" s="87" t="s">
        <v>1005</v>
      </c>
      <c r="AD85" s="87" t="s">
        <v>973</v>
      </c>
      <c r="AE85" s="87" t="s">
        <v>973</v>
      </c>
      <c r="AF85" s="87" t="s">
        <v>1006</v>
      </c>
      <c r="AG85" s="87" t="s">
        <v>1006</v>
      </c>
      <c r="AH85" s="87" t="s">
        <v>1006</v>
      </c>
      <c r="AI85" s="87" t="s">
        <v>1006</v>
      </c>
      <c r="AJ85" s="87" t="s">
        <v>1006</v>
      </c>
      <c r="AK85" s="87" t="s">
        <v>1006</v>
      </c>
      <c r="AL85" s="87" t="s">
        <v>1006</v>
      </c>
      <c r="AM85" s="87" t="s">
        <v>1006</v>
      </c>
      <c r="AN85" s="87" t="s">
        <v>1006</v>
      </c>
      <c r="AO85" s="87" t="s">
        <v>1006</v>
      </c>
      <c r="AP85" s="87" t="s">
        <v>1006</v>
      </c>
      <c r="AQ85" s="87" t="s">
        <v>1006</v>
      </c>
      <c r="AR85" s="87" t="s">
        <v>1006</v>
      </c>
      <c r="AS85" s="87" t="s">
        <v>1006</v>
      </c>
      <c r="AT85" s="87" t="s">
        <v>1006</v>
      </c>
      <c r="AU85" s="87" t="s">
        <v>1006</v>
      </c>
      <c r="AV85" s="87" t="s">
        <v>1006</v>
      </c>
      <c r="AW85" s="87" t="s">
        <v>1006</v>
      </c>
      <c r="AX85" s="87" t="s">
        <v>1006</v>
      </c>
      <c r="AY85" s="87" t="s">
        <v>1006</v>
      </c>
      <c r="AZ85" s="87" t="s">
        <v>1006</v>
      </c>
      <c r="BA85" s="87" t="s">
        <v>1006</v>
      </c>
      <c r="BB85" s="87" t="s">
        <v>1006</v>
      </c>
      <c r="BC85" s="87" t="s">
        <v>1006</v>
      </c>
      <c r="BD85" s="87" t="s">
        <v>1006</v>
      </c>
      <c r="BE85" s="87" t="s">
        <v>1006</v>
      </c>
      <c r="BF85" s="87" t="s">
        <v>1006</v>
      </c>
      <c r="BG85" s="87" t="s">
        <v>1006</v>
      </c>
      <c r="BH85" s="87" t="s">
        <v>1006</v>
      </c>
      <c r="BI85" s="87" t="s">
        <v>1006</v>
      </c>
      <c r="BJ85" s="87" t="s">
        <v>1006</v>
      </c>
      <c r="BK85" s="87" t="s">
        <v>1006</v>
      </c>
      <c r="BL85" s="87" t="s">
        <v>1006</v>
      </c>
      <c r="BM85" s="87" t="s">
        <v>1006</v>
      </c>
      <c r="BN85" s="87" t="s">
        <v>1006</v>
      </c>
      <c r="BO85" s="87" t="s">
        <v>1006</v>
      </c>
      <c r="BP85" s="87" t="s">
        <v>1006</v>
      </c>
      <c r="BQ85" s="87" t="s">
        <v>1006</v>
      </c>
      <c r="BR85" s="87"/>
      <c r="BS85" s="87"/>
      <c r="BT85" s="87"/>
      <c r="BU85" s="87" t="s">
        <v>1006</v>
      </c>
      <c r="BV85" s="87" t="s">
        <v>1006</v>
      </c>
    </row>
    <row r="86" s="28" customFormat="1" ht="86" customHeight="1" spans="1:74">
      <c r="A86" s="46">
        <v>79</v>
      </c>
      <c r="B86" s="46" t="s">
        <v>582</v>
      </c>
      <c r="C86" s="46" t="s">
        <v>561</v>
      </c>
      <c r="D86" s="46" t="s">
        <v>509</v>
      </c>
      <c r="E86" s="46" t="s">
        <v>562</v>
      </c>
      <c r="F86" s="46" t="s">
        <v>563</v>
      </c>
      <c r="G86" s="46" t="s">
        <v>564</v>
      </c>
      <c r="H86" s="47" t="s">
        <v>565</v>
      </c>
      <c r="I86" s="46" t="s">
        <v>423</v>
      </c>
      <c r="J86" s="46">
        <v>21</v>
      </c>
      <c r="K86" s="97">
        <v>514</v>
      </c>
      <c r="L86" s="59">
        <f>SUM(M86,U86:W86)</f>
        <v>500</v>
      </c>
      <c r="M86" s="59">
        <f t="shared" si="5"/>
        <v>500</v>
      </c>
      <c r="N86" s="59">
        <v>500</v>
      </c>
      <c r="O86" s="59"/>
      <c r="P86" s="59"/>
      <c r="Q86" s="59"/>
      <c r="R86" s="46"/>
      <c r="S86" s="71"/>
      <c r="T86" s="46"/>
      <c r="U86" s="46"/>
      <c r="V86" s="46"/>
      <c r="W86" s="46"/>
      <c r="X86" s="46" t="s">
        <v>781</v>
      </c>
      <c r="Y86" s="46" t="s">
        <v>782</v>
      </c>
      <c r="Z86" s="46" t="s">
        <v>424</v>
      </c>
      <c r="AA86" s="111" t="s">
        <v>425</v>
      </c>
      <c r="AB86" s="46"/>
      <c r="AC86" s="87" t="s">
        <v>969</v>
      </c>
      <c r="AD86" s="87" t="s">
        <v>970</v>
      </c>
      <c r="AE86" s="87" t="s">
        <v>1058</v>
      </c>
      <c r="AF86" s="87" t="s">
        <v>973</v>
      </c>
      <c r="AG86" s="87"/>
      <c r="AH86" s="87" t="s">
        <v>973</v>
      </c>
      <c r="AI86" s="87"/>
      <c r="AJ86" s="87" t="s">
        <v>973</v>
      </c>
      <c r="AK86" s="87"/>
      <c r="AL86" s="87" t="s">
        <v>973</v>
      </c>
      <c r="AM86" s="87"/>
      <c r="AN86" s="87" t="s">
        <v>970</v>
      </c>
      <c r="AO86" s="126">
        <v>45627</v>
      </c>
      <c r="AP86" s="87" t="s">
        <v>970</v>
      </c>
      <c r="AQ86" s="126">
        <v>45658</v>
      </c>
      <c r="AR86" s="87" t="s">
        <v>970</v>
      </c>
      <c r="AS86" s="126">
        <v>45658</v>
      </c>
      <c r="AT86" s="87" t="s">
        <v>970</v>
      </c>
      <c r="AU86" s="126">
        <v>45658</v>
      </c>
      <c r="AV86" s="87" t="s">
        <v>973</v>
      </c>
      <c r="AW86" s="87"/>
      <c r="AX86" s="87" t="s">
        <v>970</v>
      </c>
      <c r="AY86" s="126">
        <v>45658</v>
      </c>
      <c r="AZ86" s="87" t="s">
        <v>970</v>
      </c>
      <c r="BA86" s="126">
        <v>45658</v>
      </c>
      <c r="BB86" s="87" t="s">
        <v>970</v>
      </c>
      <c r="BC86" s="126">
        <v>45658</v>
      </c>
      <c r="BD86" s="87" t="s">
        <v>970</v>
      </c>
      <c r="BE86" s="126">
        <v>45689</v>
      </c>
      <c r="BF86" s="87" t="s">
        <v>970</v>
      </c>
      <c r="BG86" s="126">
        <v>45658</v>
      </c>
      <c r="BH86" s="87" t="s">
        <v>973</v>
      </c>
      <c r="BI86" s="87"/>
      <c r="BJ86" s="87" t="s">
        <v>973</v>
      </c>
      <c r="BK86" s="87"/>
      <c r="BL86" s="87" t="s">
        <v>973</v>
      </c>
      <c r="BM86" s="87"/>
      <c r="BN86" s="87" t="s">
        <v>970</v>
      </c>
      <c r="BO86" s="87" t="s">
        <v>1059</v>
      </c>
      <c r="BP86" s="87" t="s">
        <v>970</v>
      </c>
      <c r="BQ86" s="126">
        <v>45689</v>
      </c>
      <c r="BR86" s="126">
        <v>45717</v>
      </c>
      <c r="BS86" s="87" t="s">
        <v>425</v>
      </c>
      <c r="BT86" s="87">
        <v>13579080386</v>
      </c>
      <c r="BU86" s="87" t="s">
        <v>1060</v>
      </c>
      <c r="BV86" s="87">
        <v>18399619119</v>
      </c>
    </row>
    <row r="87" s="28" customFormat="1" ht="86" customHeight="1" spans="1:74">
      <c r="A87" s="46">
        <v>80</v>
      </c>
      <c r="B87" s="46" t="s">
        <v>586</v>
      </c>
      <c r="C87" s="46" t="s">
        <v>567</v>
      </c>
      <c r="D87" s="46" t="s">
        <v>509</v>
      </c>
      <c r="E87" s="46" t="s">
        <v>562</v>
      </c>
      <c r="F87" s="46" t="s">
        <v>563</v>
      </c>
      <c r="G87" s="46" t="s">
        <v>177</v>
      </c>
      <c r="H87" s="47" t="s">
        <v>568</v>
      </c>
      <c r="I87" s="46" t="s">
        <v>423</v>
      </c>
      <c r="J87" s="46">
        <v>123</v>
      </c>
      <c r="K87" s="97">
        <v>1469.61</v>
      </c>
      <c r="L87" s="59">
        <f>SUM(M87,U87:W87)</f>
        <v>1420</v>
      </c>
      <c r="M87" s="59">
        <f t="shared" si="5"/>
        <v>1420</v>
      </c>
      <c r="N87" s="59">
        <v>1420</v>
      </c>
      <c r="O87" s="87"/>
      <c r="P87" s="59"/>
      <c r="Q87" s="59"/>
      <c r="R87" s="46"/>
      <c r="S87" s="46"/>
      <c r="T87" s="46"/>
      <c r="U87" s="46"/>
      <c r="V87" s="46"/>
      <c r="W87" s="46"/>
      <c r="X87" s="46" t="s">
        <v>781</v>
      </c>
      <c r="Y87" s="46" t="s">
        <v>782</v>
      </c>
      <c r="Z87" s="46" t="s">
        <v>424</v>
      </c>
      <c r="AA87" s="111" t="s">
        <v>425</v>
      </c>
      <c r="AB87" s="46"/>
      <c r="AC87" s="87" t="s">
        <v>969</v>
      </c>
      <c r="AD87" s="87" t="s">
        <v>970</v>
      </c>
      <c r="AE87" s="87" t="s">
        <v>1058</v>
      </c>
      <c r="AF87" s="87" t="s">
        <v>973</v>
      </c>
      <c r="AG87" s="87"/>
      <c r="AH87" s="87" t="s">
        <v>973</v>
      </c>
      <c r="AI87" s="87"/>
      <c r="AJ87" s="87" t="s">
        <v>973</v>
      </c>
      <c r="AK87" s="87"/>
      <c r="AL87" s="87" t="s">
        <v>973</v>
      </c>
      <c r="AM87" s="87"/>
      <c r="AN87" s="87" t="s">
        <v>970</v>
      </c>
      <c r="AO87" s="126">
        <v>45627</v>
      </c>
      <c r="AP87" s="87" t="s">
        <v>970</v>
      </c>
      <c r="AQ87" s="126">
        <v>45658</v>
      </c>
      <c r="AR87" s="87" t="s">
        <v>970</v>
      </c>
      <c r="AS87" s="126">
        <v>45658</v>
      </c>
      <c r="AT87" s="87" t="s">
        <v>970</v>
      </c>
      <c r="AU87" s="126">
        <v>45658</v>
      </c>
      <c r="AV87" s="87" t="s">
        <v>973</v>
      </c>
      <c r="AW87" s="87"/>
      <c r="AX87" s="87" t="s">
        <v>970</v>
      </c>
      <c r="AY87" s="126">
        <v>45658</v>
      </c>
      <c r="AZ87" s="87" t="s">
        <v>970</v>
      </c>
      <c r="BA87" s="126">
        <v>45658</v>
      </c>
      <c r="BB87" s="87" t="s">
        <v>970</v>
      </c>
      <c r="BC87" s="126">
        <v>45658</v>
      </c>
      <c r="BD87" s="87" t="s">
        <v>970</v>
      </c>
      <c r="BE87" s="126">
        <v>45689</v>
      </c>
      <c r="BF87" s="87" t="s">
        <v>970</v>
      </c>
      <c r="BG87" s="126">
        <v>45658</v>
      </c>
      <c r="BH87" s="87" t="s">
        <v>973</v>
      </c>
      <c r="BI87" s="87"/>
      <c r="BJ87" s="87" t="s">
        <v>973</v>
      </c>
      <c r="BK87" s="87"/>
      <c r="BL87" s="87" t="s">
        <v>973</v>
      </c>
      <c r="BM87" s="87"/>
      <c r="BN87" s="87" t="s">
        <v>970</v>
      </c>
      <c r="BO87" s="87" t="s">
        <v>1059</v>
      </c>
      <c r="BP87" s="87" t="s">
        <v>970</v>
      </c>
      <c r="BQ87" s="126">
        <v>45689</v>
      </c>
      <c r="BR87" s="126">
        <v>45717</v>
      </c>
      <c r="BS87" s="87" t="s">
        <v>425</v>
      </c>
      <c r="BT87" s="87">
        <v>13579080386</v>
      </c>
      <c r="BU87" s="87" t="s">
        <v>1060</v>
      </c>
      <c r="BV87" s="87">
        <v>18399619119</v>
      </c>
    </row>
    <row r="88" s="27" customFormat="1" ht="86" customHeight="1" spans="1:74">
      <c r="A88" s="46">
        <v>81</v>
      </c>
      <c r="B88" s="123" t="s">
        <v>223</v>
      </c>
      <c r="C88" s="123" t="s">
        <v>228</v>
      </c>
      <c r="D88" s="46" t="s">
        <v>34</v>
      </c>
      <c r="E88" s="46" t="s">
        <v>38</v>
      </c>
      <c r="F88" s="46" t="s">
        <v>39</v>
      </c>
      <c r="G88" s="46" t="s">
        <v>730</v>
      </c>
      <c r="H88" s="47" t="s">
        <v>731</v>
      </c>
      <c r="I88" s="46" t="s">
        <v>42</v>
      </c>
      <c r="J88" s="46">
        <v>2150</v>
      </c>
      <c r="K88" s="97">
        <v>387</v>
      </c>
      <c r="L88" s="59">
        <f>SUM(M88,U88,V88,W88)</f>
        <v>310</v>
      </c>
      <c r="M88" s="59">
        <f t="shared" si="5"/>
        <v>310</v>
      </c>
      <c r="N88" s="59">
        <v>310</v>
      </c>
      <c r="O88" s="59"/>
      <c r="P88" s="59"/>
      <c r="Q88" s="59"/>
      <c r="R88" s="46"/>
      <c r="S88" s="46"/>
      <c r="T88" s="46"/>
      <c r="U88" s="46"/>
      <c r="V88" s="46"/>
      <c r="W88" s="46"/>
      <c r="X88" s="46" t="s">
        <v>229</v>
      </c>
      <c r="Y88" s="46" t="s">
        <v>732</v>
      </c>
      <c r="Z88" s="46" t="s">
        <v>68</v>
      </c>
      <c r="AA88" s="46" t="s">
        <v>69</v>
      </c>
      <c r="AB88" s="46"/>
      <c r="AC88" s="87" t="s">
        <v>975</v>
      </c>
      <c r="AD88" s="87" t="s">
        <v>976</v>
      </c>
      <c r="AE88" s="87" t="s">
        <v>1061</v>
      </c>
      <c r="AF88" s="87" t="s">
        <v>970</v>
      </c>
      <c r="AG88" s="115">
        <v>45651</v>
      </c>
      <c r="AH88" s="87" t="s">
        <v>970</v>
      </c>
      <c r="AI88" s="115">
        <v>45656</v>
      </c>
      <c r="AJ88" s="87" t="s">
        <v>973</v>
      </c>
      <c r="AK88" s="87"/>
      <c r="AL88" s="87" t="s">
        <v>973</v>
      </c>
      <c r="AM88" s="87"/>
      <c r="AN88" s="87" t="s">
        <v>973</v>
      </c>
      <c r="AO88" s="87"/>
      <c r="AP88" s="87" t="s">
        <v>970</v>
      </c>
      <c r="AQ88" s="115">
        <v>45653</v>
      </c>
      <c r="AR88" s="87" t="s">
        <v>970</v>
      </c>
      <c r="AS88" s="115">
        <v>45662</v>
      </c>
      <c r="AT88" s="87" t="s">
        <v>970</v>
      </c>
      <c r="AU88" s="115">
        <v>45653</v>
      </c>
      <c r="AV88" s="87" t="s">
        <v>970</v>
      </c>
      <c r="AW88" s="127">
        <v>45296</v>
      </c>
      <c r="AX88" s="87" t="s">
        <v>970</v>
      </c>
      <c r="AY88" s="115">
        <v>45683</v>
      </c>
      <c r="AZ88" s="87" t="s">
        <v>970</v>
      </c>
      <c r="BA88" s="115">
        <v>45685</v>
      </c>
      <c r="BB88" s="87" t="s">
        <v>970</v>
      </c>
      <c r="BC88" s="115">
        <v>45682</v>
      </c>
      <c r="BD88" s="87" t="s">
        <v>970</v>
      </c>
      <c r="BE88" s="115">
        <v>45685</v>
      </c>
      <c r="BF88" s="87" t="s">
        <v>970</v>
      </c>
      <c r="BG88" s="115">
        <v>45703</v>
      </c>
      <c r="BH88" s="87" t="s">
        <v>973</v>
      </c>
      <c r="BI88" s="87"/>
      <c r="BJ88" s="87" t="s">
        <v>973</v>
      </c>
      <c r="BK88" s="87"/>
      <c r="BL88" s="87" t="s">
        <v>973</v>
      </c>
      <c r="BM88" s="87"/>
      <c r="BN88" s="87" t="s">
        <v>970</v>
      </c>
      <c r="BO88" s="115">
        <v>45682</v>
      </c>
      <c r="BP88" s="87" t="s">
        <v>973</v>
      </c>
      <c r="BQ88" s="87"/>
      <c r="BR88" s="115">
        <v>45709</v>
      </c>
      <c r="BS88" s="87" t="s">
        <v>1062</v>
      </c>
      <c r="BT88" s="87">
        <v>13199985959</v>
      </c>
      <c r="BU88" s="87" t="s">
        <v>1063</v>
      </c>
      <c r="BV88" s="87">
        <v>15001461586</v>
      </c>
    </row>
    <row r="89" s="27" customFormat="1" ht="86" customHeight="1" spans="1:74">
      <c r="A89" s="46">
        <v>82</v>
      </c>
      <c r="B89" s="123" t="s">
        <v>491</v>
      </c>
      <c r="C89" s="123" t="s">
        <v>466</v>
      </c>
      <c r="D89" s="46" t="s">
        <v>34</v>
      </c>
      <c r="E89" s="46" t="s">
        <v>38</v>
      </c>
      <c r="F89" s="46" t="s">
        <v>39</v>
      </c>
      <c r="G89" s="46" t="s">
        <v>229</v>
      </c>
      <c r="H89" s="47" t="s">
        <v>1064</v>
      </c>
      <c r="I89" s="46" t="s">
        <v>423</v>
      </c>
      <c r="J89" s="46">
        <v>5</v>
      </c>
      <c r="K89" s="97">
        <v>375</v>
      </c>
      <c r="L89" s="59">
        <f>SUM(M89,U89:W89)</f>
        <v>360</v>
      </c>
      <c r="M89" s="59">
        <f t="shared" si="5"/>
        <v>360</v>
      </c>
      <c r="N89" s="59">
        <v>360</v>
      </c>
      <c r="O89" s="59"/>
      <c r="P89" s="59"/>
      <c r="Q89" s="59"/>
      <c r="R89" s="46"/>
      <c r="S89" s="46"/>
      <c r="T89" s="46"/>
      <c r="U89" s="46"/>
      <c r="V89" s="46"/>
      <c r="W89" s="46"/>
      <c r="X89" s="46" t="s">
        <v>229</v>
      </c>
      <c r="Y89" s="46" t="s">
        <v>732</v>
      </c>
      <c r="Z89" s="87" t="s">
        <v>172</v>
      </c>
      <c r="AA89" s="46" t="s">
        <v>173</v>
      </c>
      <c r="AB89" s="46"/>
      <c r="AC89" s="87" t="s">
        <v>975</v>
      </c>
      <c r="AD89" s="87" t="s">
        <v>976</v>
      </c>
      <c r="AE89" s="87" t="s">
        <v>977</v>
      </c>
      <c r="AF89" s="87" t="s">
        <v>970</v>
      </c>
      <c r="AG89" s="115">
        <v>45651</v>
      </c>
      <c r="AH89" s="87" t="s">
        <v>970</v>
      </c>
      <c r="AI89" s="115">
        <v>45656</v>
      </c>
      <c r="AJ89" s="87" t="s">
        <v>973</v>
      </c>
      <c r="AK89" s="87"/>
      <c r="AL89" s="87" t="s">
        <v>973</v>
      </c>
      <c r="AM89" s="87"/>
      <c r="AN89" s="87" t="s">
        <v>973</v>
      </c>
      <c r="AO89" s="87"/>
      <c r="AP89" s="87" t="s">
        <v>970</v>
      </c>
      <c r="AQ89" s="115">
        <v>45653</v>
      </c>
      <c r="AR89" s="87" t="s">
        <v>970</v>
      </c>
      <c r="AS89" s="115">
        <v>45662</v>
      </c>
      <c r="AT89" s="87" t="s">
        <v>970</v>
      </c>
      <c r="AU89" s="115">
        <v>45653</v>
      </c>
      <c r="AV89" s="87" t="s">
        <v>970</v>
      </c>
      <c r="AW89" s="127">
        <v>45296</v>
      </c>
      <c r="AX89" s="87" t="s">
        <v>970</v>
      </c>
      <c r="AY89" s="115">
        <v>45683</v>
      </c>
      <c r="AZ89" s="87" t="s">
        <v>970</v>
      </c>
      <c r="BA89" s="115">
        <v>45685</v>
      </c>
      <c r="BB89" s="87" t="s">
        <v>970</v>
      </c>
      <c r="BC89" s="115">
        <v>45682</v>
      </c>
      <c r="BD89" s="87" t="s">
        <v>970</v>
      </c>
      <c r="BE89" s="115">
        <v>45685</v>
      </c>
      <c r="BF89" s="87" t="s">
        <v>970</v>
      </c>
      <c r="BG89" s="115">
        <v>45703</v>
      </c>
      <c r="BH89" s="87" t="s">
        <v>973</v>
      </c>
      <c r="BI89" s="87"/>
      <c r="BJ89" s="87" t="s">
        <v>973</v>
      </c>
      <c r="BK89" s="87"/>
      <c r="BL89" s="87" t="s">
        <v>973</v>
      </c>
      <c r="BM89" s="87"/>
      <c r="BN89" s="87" t="s">
        <v>973</v>
      </c>
      <c r="BO89" s="87"/>
      <c r="BP89" s="111" t="s">
        <v>973</v>
      </c>
      <c r="BQ89" s="87"/>
      <c r="BR89" s="87"/>
      <c r="BS89" s="87" t="s">
        <v>1062</v>
      </c>
      <c r="BT89" s="87">
        <v>13199985959</v>
      </c>
      <c r="BU89" s="87" t="s">
        <v>1063</v>
      </c>
      <c r="BV89" s="87">
        <v>15001461586</v>
      </c>
    </row>
    <row r="90" s="27" customFormat="1" ht="86" customHeight="1" spans="1:74">
      <c r="A90" s="46">
        <v>83</v>
      </c>
      <c r="B90" s="123" t="s">
        <v>227</v>
      </c>
      <c r="C90" s="123" t="s">
        <v>232</v>
      </c>
      <c r="D90" s="46" t="s">
        <v>34</v>
      </c>
      <c r="E90" s="46" t="s">
        <v>38</v>
      </c>
      <c r="F90" s="46" t="s">
        <v>39</v>
      </c>
      <c r="G90" s="46" t="s">
        <v>233</v>
      </c>
      <c r="H90" s="47" t="s">
        <v>1065</v>
      </c>
      <c r="I90" s="46" t="s">
        <v>42</v>
      </c>
      <c r="J90" s="46">
        <v>2200</v>
      </c>
      <c r="K90" s="97">
        <v>396</v>
      </c>
      <c r="L90" s="59">
        <f>SUM(M90,U90,V90,W90)</f>
        <v>350</v>
      </c>
      <c r="M90" s="59">
        <f t="shared" si="5"/>
        <v>350</v>
      </c>
      <c r="N90" s="59">
        <v>350</v>
      </c>
      <c r="O90" s="59"/>
      <c r="P90" s="59"/>
      <c r="Q90" s="59"/>
      <c r="R90" s="46"/>
      <c r="S90" s="46"/>
      <c r="T90" s="46"/>
      <c r="U90" s="46"/>
      <c r="V90" s="46"/>
      <c r="W90" s="46"/>
      <c r="X90" s="46" t="s">
        <v>233</v>
      </c>
      <c r="Y90" s="46" t="s">
        <v>733</v>
      </c>
      <c r="Z90" s="46" t="s">
        <v>68</v>
      </c>
      <c r="AA90" s="46" t="s">
        <v>69</v>
      </c>
      <c r="AB90" s="46"/>
      <c r="AC90" s="87" t="s">
        <v>975</v>
      </c>
      <c r="AD90" s="87" t="s">
        <v>976</v>
      </c>
      <c r="AE90" s="87" t="s">
        <v>1046</v>
      </c>
      <c r="AF90" s="87" t="s">
        <v>970</v>
      </c>
      <c r="AG90" s="115">
        <v>45656</v>
      </c>
      <c r="AH90" s="87" t="s">
        <v>970</v>
      </c>
      <c r="AI90" s="115">
        <v>45662</v>
      </c>
      <c r="AJ90" s="87" t="s">
        <v>973</v>
      </c>
      <c r="AK90" s="87"/>
      <c r="AL90" s="87" t="s">
        <v>973</v>
      </c>
      <c r="AM90" s="87"/>
      <c r="AN90" s="87" t="s">
        <v>973</v>
      </c>
      <c r="AO90" s="87"/>
      <c r="AP90" s="87" t="s">
        <v>970</v>
      </c>
      <c r="AQ90" s="115">
        <v>45656</v>
      </c>
      <c r="AR90" s="87" t="s">
        <v>970</v>
      </c>
      <c r="AS90" s="115">
        <v>45666</v>
      </c>
      <c r="AT90" s="87" t="s">
        <v>970</v>
      </c>
      <c r="AU90" s="115">
        <v>45662</v>
      </c>
      <c r="AV90" s="87" t="s">
        <v>973</v>
      </c>
      <c r="AW90" s="87"/>
      <c r="AX90" s="87" t="s">
        <v>970</v>
      </c>
      <c r="AY90" s="115">
        <v>45672</v>
      </c>
      <c r="AZ90" s="87" t="s">
        <v>970</v>
      </c>
      <c r="BA90" s="115">
        <v>45656</v>
      </c>
      <c r="BB90" s="87" t="s">
        <v>970</v>
      </c>
      <c r="BC90" s="115">
        <v>45667</v>
      </c>
      <c r="BD90" s="87" t="s">
        <v>970</v>
      </c>
      <c r="BE90" s="115">
        <v>45677</v>
      </c>
      <c r="BF90" s="87" t="s">
        <v>970</v>
      </c>
      <c r="BG90" s="115">
        <v>45726</v>
      </c>
      <c r="BH90" s="87" t="s">
        <v>970</v>
      </c>
      <c r="BI90" s="115">
        <v>45726</v>
      </c>
      <c r="BJ90" s="87" t="s">
        <v>973</v>
      </c>
      <c r="BK90" s="87"/>
      <c r="BL90" s="87" t="s">
        <v>973</v>
      </c>
      <c r="BM90" s="87"/>
      <c r="BN90" s="87" t="s">
        <v>973</v>
      </c>
      <c r="BO90" s="87"/>
      <c r="BP90" s="87" t="s">
        <v>973</v>
      </c>
      <c r="BQ90" s="87"/>
      <c r="BR90" s="87"/>
      <c r="BS90" s="87" t="s">
        <v>1066</v>
      </c>
      <c r="BT90" s="87">
        <v>15739925774</v>
      </c>
      <c r="BU90" s="87" t="s">
        <v>1066</v>
      </c>
      <c r="BV90" s="87">
        <v>15739925774</v>
      </c>
    </row>
    <row r="91" s="27" customFormat="1" ht="86" customHeight="1" spans="1:74">
      <c r="A91" s="46">
        <v>84</v>
      </c>
      <c r="B91" s="123" t="s">
        <v>267</v>
      </c>
      <c r="C91" s="123" t="s">
        <v>271</v>
      </c>
      <c r="D91" s="46" t="s">
        <v>34</v>
      </c>
      <c r="E91" s="46" t="s">
        <v>38</v>
      </c>
      <c r="F91" s="46" t="s">
        <v>39</v>
      </c>
      <c r="G91" s="46" t="s">
        <v>233</v>
      </c>
      <c r="H91" s="47" t="s">
        <v>742</v>
      </c>
      <c r="I91" s="46" t="s">
        <v>42</v>
      </c>
      <c r="J91" s="46">
        <v>2380</v>
      </c>
      <c r="K91" s="97">
        <v>357</v>
      </c>
      <c r="L91" s="59">
        <f>SUM(M91,U91,V91,W91)</f>
        <v>340</v>
      </c>
      <c r="M91" s="59">
        <f t="shared" si="5"/>
        <v>340</v>
      </c>
      <c r="N91" s="59">
        <v>340</v>
      </c>
      <c r="O91" s="59"/>
      <c r="P91" s="59"/>
      <c r="Q91" s="59"/>
      <c r="R91" s="46"/>
      <c r="S91" s="46"/>
      <c r="T91" s="46"/>
      <c r="U91" s="46"/>
      <c r="V91" s="46"/>
      <c r="W91" s="46"/>
      <c r="X91" s="46" t="s">
        <v>233</v>
      </c>
      <c r="Y91" s="46" t="s">
        <v>733</v>
      </c>
      <c r="Z91" s="46" t="s">
        <v>68</v>
      </c>
      <c r="AA91" s="46" t="s">
        <v>69</v>
      </c>
      <c r="AB91" s="46"/>
      <c r="AC91" s="87" t="s">
        <v>975</v>
      </c>
      <c r="AD91" s="87" t="s">
        <v>976</v>
      </c>
      <c r="AE91" s="87" t="s">
        <v>1046</v>
      </c>
      <c r="AF91" s="87" t="s">
        <v>970</v>
      </c>
      <c r="AG91" s="115">
        <v>45656</v>
      </c>
      <c r="AH91" s="87" t="s">
        <v>970</v>
      </c>
      <c r="AI91" s="115">
        <v>45662</v>
      </c>
      <c r="AJ91" s="87" t="s">
        <v>973</v>
      </c>
      <c r="AK91" s="87"/>
      <c r="AL91" s="87" t="s">
        <v>973</v>
      </c>
      <c r="AM91" s="87"/>
      <c r="AN91" s="87" t="s">
        <v>973</v>
      </c>
      <c r="AO91" s="87"/>
      <c r="AP91" s="87" t="s">
        <v>970</v>
      </c>
      <c r="AQ91" s="115">
        <v>45656</v>
      </c>
      <c r="AR91" s="87" t="s">
        <v>970</v>
      </c>
      <c r="AS91" s="115">
        <v>45666</v>
      </c>
      <c r="AT91" s="87" t="s">
        <v>970</v>
      </c>
      <c r="AU91" s="115">
        <v>45662</v>
      </c>
      <c r="AV91" s="87" t="s">
        <v>973</v>
      </c>
      <c r="AW91" s="87"/>
      <c r="AX91" s="87" t="s">
        <v>970</v>
      </c>
      <c r="AY91" s="115">
        <v>45672</v>
      </c>
      <c r="AZ91" s="87" t="s">
        <v>970</v>
      </c>
      <c r="BA91" s="115">
        <v>45656</v>
      </c>
      <c r="BB91" s="87" t="s">
        <v>970</v>
      </c>
      <c r="BC91" s="115">
        <v>45667</v>
      </c>
      <c r="BD91" s="87" t="s">
        <v>970</v>
      </c>
      <c r="BE91" s="115">
        <v>45677</v>
      </c>
      <c r="BF91" s="87" t="s">
        <v>970</v>
      </c>
      <c r="BG91" s="115">
        <v>45726</v>
      </c>
      <c r="BH91" s="87" t="s">
        <v>970</v>
      </c>
      <c r="BI91" s="115">
        <v>45726</v>
      </c>
      <c r="BJ91" s="87" t="s">
        <v>973</v>
      </c>
      <c r="BK91" s="87"/>
      <c r="BL91" s="87" t="s">
        <v>973</v>
      </c>
      <c r="BM91" s="87"/>
      <c r="BN91" s="87" t="s">
        <v>973</v>
      </c>
      <c r="BO91" s="87"/>
      <c r="BP91" s="87" t="s">
        <v>973</v>
      </c>
      <c r="BQ91" s="87"/>
      <c r="BR91" s="87"/>
      <c r="BS91" s="87" t="s">
        <v>1066</v>
      </c>
      <c r="BT91" s="87">
        <v>15739925774</v>
      </c>
      <c r="BU91" s="87" t="s">
        <v>1066</v>
      </c>
      <c r="BV91" s="87">
        <v>15739925774</v>
      </c>
    </row>
    <row r="92" s="27" customFormat="1" ht="86" customHeight="1" spans="1:74">
      <c r="A92" s="46">
        <v>85</v>
      </c>
      <c r="B92" s="123" t="s">
        <v>495</v>
      </c>
      <c r="C92" s="123" t="s">
        <v>469</v>
      </c>
      <c r="D92" s="46" t="s">
        <v>34</v>
      </c>
      <c r="E92" s="46" t="s">
        <v>38</v>
      </c>
      <c r="F92" s="46" t="s">
        <v>39</v>
      </c>
      <c r="G92" s="46" t="s">
        <v>233</v>
      </c>
      <c r="H92" s="47" t="s">
        <v>1025</v>
      </c>
      <c r="I92" s="46" t="s">
        <v>423</v>
      </c>
      <c r="J92" s="46">
        <v>15</v>
      </c>
      <c r="K92" s="97">
        <v>1125</v>
      </c>
      <c r="L92" s="59">
        <f>SUM(M92,U92:W92)</f>
        <v>1070</v>
      </c>
      <c r="M92" s="59">
        <f t="shared" si="5"/>
        <v>1070</v>
      </c>
      <c r="N92" s="59">
        <v>1070</v>
      </c>
      <c r="O92" s="59"/>
      <c r="P92" s="59"/>
      <c r="Q92" s="59"/>
      <c r="R92" s="46"/>
      <c r="S92" s="46"/>
      <c r="T92" s="46"/>
      <c r="U92" s="46"/>
      <c r="V92" s="46"/>
      <c r="W92" s="46"/>
      <c r="X92" s="46" t="s">
        <v>233</v>
      </c>
      <c r="Y92" s="46" t="s">
        <v>733</v>
      </c>
      <c r="Z92" s="87" t="s">
        <v>172</v>
      </c>
      <c r="AA92" s="46" t="s">
        <v>173</v>
      </c>
      <c r="AB92" s="46"/>
      <c r="AC92" s="87" t="s">
        <v>969</v>
      </c>
      <c r="AD92" s="87" t="s">
        <v>970</v>
      </c>
      <c r="AE92" s="87" t="s">
        <v>1067</v>
      </c>
      <c r="AF92" s="87" t="s">
        <v>970</v>
      </c>
      <c r="AG92" s="115">
        <v>45656</v>
      </c>
      <c r="AH92" s="87" t="s">
        <v>970</v>
      </c>
      <c r="AI92" s="115">
        <v>45662</v>
      </c>
      <c r="AJ92" s="87" t="s">
        <v>973</v>
      </c>
      <c r="AK92" s="87"/>
      <c r="AL92" s="87" t="s">
        <v>973</v>
      </c>
      <c r="AM92" s="87"/>
      <c r="AN92" s="87" t="s">
        <v>973</v>
      </c>
      <c r="AO92" s="87"/>
      <c r="AP92" s="87" t="s">
        <v>970</v>
      </c>
      <c r="AQ92" s="115">
        <v>45656</v>
      </c>
      <c r="AR92" s="87" t="s">
        <v>970</v>
      </c>
      <c r="AS92" s="115">
        <v>45666</v>
      </c>
      <c r="AT92" s="87" t="s">
        <v>970</v>
      </c>
      <c r="AU92" s="115">
        <v>45662</v>
      </c>
      <c r="AV92" s="87" t="s">
        <v>973</v>
      </c>
      <c r="AW92" s="87"/>
      <c r="AX92" s="87" t="s">
        <v>970</v>
      </c>
      <c r="AY92" s="115">
        <v>45672</v>
      </c>
      <c r="AZ92" s="87" t="s">
        <v>970</v>
      </c>
      <c r="BA92" s="115">
        <v>45656</v>
      </c>
      <c r="BB92" s="87" t="s">
        <v>970</v>
      </c>
      <c r="BC92" s="115">
        <v>45667</v>
      </c>
      <c r="BD92" s="87" t="s">
        <v>970</v>
      </c>
      <c r="BE92" s="115">
        <v>45677</v>
      </c>
      <c r="BF92" s="87" t="s">
        <v>970</v>
      </c>
      <c r="BG92" s="115">
        <v>45721</v>
      </c>
      <c r="BH92" s="87" t="s">
        <v>970</v>
      </c>
      <c r="BI92" s="115">
        <v>45726</v>
      </c>
      <c r="BJ92" s="87" t="s">
        <v>973</v>
      </c>
      <c r="BK92" s="87"/>
      <c r="BL92" s="87" t="s">
        <v>973</v>
      </c>
      <c r="BM92" s="87"/>
      <c r="BN92" s="87" t="s">
        <v>970</v>
      </c>
      <c r="BO92" s="115">
        <v>45667</v>
      </c>
      <c r="BP92" s="87" t="s">
        <v>970</v>
      </c>
      <c r="BQ92" s="115">
        <v>45698</v>
      </c>
      <c r="BR92" s="115" t="s">
        <v>1068</v>
      </c>
      <c r="BS92" s="87" t="s">
        <v>1066</v>
      </c>
      <c r="BT92" s="87">
        <v>15739925774</v>
      </c>
      <c r="BU92" s="87" t="s">
        <v>1066</v>
      </c>
      <c r="BV92" s="87">
        <v>15739925774</v>
      </c>
    </row>
    <row r="93" s="27" customFormat="1" ht="86" customHeight="1" spans="1:74">
      <c r="A93" s="46">
        <v>86</v>
      </c>
      <c r="B93" s="46" t="s">
        <v>231</v>
      </c>
      <c r="C93" s="46" t="s">
        <v>236</v>
      </c>
      <c r="D93" s="46" t="s">
        <v>34</v>
      </c>
      <c r="E93" s="46" t="s">
        <v>38</v>
      </c>
      <c r="F93" s="46" t="s">
        <v>39</v>
      </c>
      <c r="G93" s="46" t="s">
        <v>237</v>
      </c>
      <c r="H93" s="47" t="s">
        <v>238</v>
      </c>
      <c r="I93" s="46" t="s">
        <v>42</v>
      </c>
      <c r="J93" s="46">
        <v>2450</v>
      </c>
      <c r="K93" s="97">
        <v>441</v>
      </c>
      <c r="L93" s="59">
        <f>SUM(M93,U93,V93,W93)</f>
        <v>420</v>
      </c>
      <c r="M93" s="59">
        <f t="shared" si="5"/>
        <v>420</v>
      </c>
      <c r="N93" s="59">
        <v>420</v>
      </c>
      <c r="O93" s="59"/>
      <c r="P93" s="59"/>
      <c r="Q93" s="59"/>
      <c r="R93" s="46"/>
      <c r="S93" s="46"/>
      <c r="T93" s="46"/>
      <c r="U93" s="46"/>
      <c r="V93" s="46"/>
      <c r="W93" s="46"/>
      <c r="X93" s="46" t="s">
        <v>237</v>
      </c>
      <c r="Y93" s="46" t="s">
        <v>735</v>
      </c>
      <c r="Z93" s="46" t="s">
        <v>68</v>
      </c>
      <c r="AA93" s="46" t="s">
        <v>69</v>
      </c>
      <c r="AB93" s="46"/>
      <c r="AC93" s="87" t="s">
        <v>969</v>
      </c>
      <c r="AD93" s="87" t="s">
        <v>976</v>
      </c>
      <c r="AE93" s="87" t="s">
        <v>992</v>
      </c>
      <c r="AF93" s="87" t="s">
        <v>970</v>
      </c>
      <c r="AG93" s="115">
        <v>45651</v>
      </c>
      <c r="AH93" s="87" t="s">
        <v>970</v>
      </c>
      <c r="AI93" s="115">
        <v>45662</v>
      </c>
      <c r="AJ93" s="87" t="s">
        <v>973</v>
      </c>
      <c r="AK93" s="87"/>
      <c r="AL93" s="87" t="s">
        <v>973</v>
      </c>
      <c r="AM93" s="87"/>
      <c r="AN93" s="87" t="s">
        <v>970</v>
      </c>
      <c r="AO93" s="115">
        <v>45648</v>
      </c>
      <c r="AP93" s="87" t="s">
        <v>970</v>
      </c>
      <c r="AQ93" s="115">
        <v>45650</v>
      </c>
      <c r="AR93" s="87" t="s">
        <v>970</v>
      </c>
      <c r="AS93" s="115">
        <v>45672</v>
      </c>
      <c r="AT93" s="87" t="s">
        <v>970</v>
      </c>
      <c r="AU93" s="115">
        <v>45662</v>
      </c>
      <c r="AV93" s="87" t="s">
        <v>973</v>
      </c>
      <c r="AW93" s="87"/>
      <c r="AX93" s="87" t="s">
        <v>970</v>
      </c>
      <c r="AY93" s="115">
        <v>45674</v>
      </c>
      <c r="AZ93" s="87" t="s">
        <v>970</v>
      </c>
      <c r="BA93" s="115">
        <v>45650</v>
      </c>
      <c r="BB93" s="87" t="s">
        <v>970</v>
      </c>
      <c r="BC93" s="115">
        <v>45660</v>
      </c>
      <c r="BD93" s="87" t="s">
        <v>970</v>
      </c>
      <c r="BE93" s="115">
        <v>45676</v>
      </c>
      <c r="BF93" s="87" t="s">
        <v>970</v>
      </c>
      <c r="BG93" s="115">
        <v>45682</v>
      </c>
      <c r="BH93" s="87" t="s">
        <v>973</v>
      </c>
      <c r="BI93" s="87"/>
      <c r="BJ93" s="87" t="s">
        <v>973</v>
      </c>
      <c r="BK93" s="87"/>
      <c r="BL93" s="87" t="s">
        <v>973</v>
      </c>
      <c r="BM93" s="87"/>
      <c r="BN93" s="87" t="s">
        <v>970</v>
      </c>
      <c r="BO93" s="115">
        <v>45698</v>
      </c>
      <c r="BP93" s="87" t="s">
        <v>970</v>
      </c>
      <c r="BQ93" s="115">
        <v>45703</v>
      </c>
      <c r="BR93" s="115">
        <v>45708</v>
      </c>
      <c r="BS93" s="87" t="s">
        <v>735</v>
      </c>
      <c r="BT93" s="87">
        <v>18399331228</v>
      </c>
      <c r="BU93" s="87" t="s">
        <v>1069</v>
      </c>
      <c r="BV93" s="87">
        <v>18323632868</v>
      </c>
    </row>
    <row r="94" s="27" customFormat="1" ht="86" customHeight="1" spans="1:74">
      <c r="A94" s="46">
        <v>87</v>
      </c>
      <c r="B94" s="46" t="s">
        <v>270</v>
      </c>
      <c r="C94" s="46" t="s">
        <v>274</v>
      </c>
      <c r="D94" s="46" t="s">
        <v>34</v>
      </c>
      <c r="E94" s="46" t="s">
        <v>38</v>
      </c>
      <c r="F94" s="46" t="s">
        <v>39</v>
      </c>
      <c r="G94" s="46" t="s">
        <v>237</v>
      </c>
      <c r="H94" s="47" t="s">
        <v>275</v>
      </c>
      <c r="I94" s="46" t="s">
        <v>42</v>
      </c>
      <c r="J94" s="46">
        <v>4110</v>
      </c>
      <c r="K94" s="97">
        <v>616.5</v>
      </c>
      <c r="L94" s="59">
        <f>SUM(M94,U94,V94,W94)</f>
        <v>590</v>
      </c>
      <c r="M94" s="59">
        <f t="shared" si="5"/>
        <v>590</v>
      </c>
      <c r="N94" s="59">
        <v>590</v>
      </c>
      <c r="O94" s="59"/>
      <c r="P94" s="59"/>
      <c r="Q94" s="59"/>
      <c r="R94" s="46"/>
      <c r="S94" s="46"/>
      <c r="T94" s="46"/>
      <c r="U94" s="46"/>
      <c r="V94" s="46"/>
      <c r="W94" s="46"/>
      <c r="X94" s="46" t="s">
        <v>237</v>
      </c>
      <c r="Y94" s="46" t="s">
        <v>735</v>
      </c>
      <c r="Z94" s="46" t="s">
        <v>68</v>
      </c>
      <c r="AA94" s="46" t="s">
        <v>69</v>
      </c>
      <c r="AB94" s="46"/>
      <c r="AC94" s="87" t="s">
        <v>969</v>
      </c>
      <c r="AD94" s="87" t="s">
        <v>970</v>
      </c>
      <c r="AE94" s="87" t="s">
        <v>992</v>
      </c>
      <c r="AF94" s="87" t="s">
        <v>970</v>
      </c>
      <c r="AG94" s="115">
        <v>45651</v>
      </c>
      <c r="AH94" s="87" t="s">
        <v>973</v>
      </c>
      <c r="AI94" s="115"/>
      <c r="AJ94" s="87" t="s">
        <v>973</v>
      </c>
      <c r="AK94" s="87"/>
      <c r="AL94" s="87" t="s">
        <v>973</v>
      </c>
      <c r="AM94" s="87"/>
      <c r="AN94" s="87" t="s">
        <v>970</v>
      </c>
      <c r="AO94" s="115">
        <v>45648</v>
      </c>
      <c r="AP94" s="87" t="s">
        <v>970</v>
      </c>
      <c r="AQ94" s="115">
        <v>45650</v>
      </c>
      <c r="AR94" s="87" t="s">
        <v>970</v>
      </c>
      <c r="AS94" s="115">
        <v>45672</v>
      </c>
      <c r="AT94" s="87" t="s">
        <v>970</v>
      </c>
      <c r="AU94" s="115">
        <v>45662</v>
      </c>
      <c r="AV94" s="87" t="s">
        <v>973</v>
      </c>
      <c r="AW94" s="87"/>
      <c r="AX94" s="87" t="s">
        <v>970</v>
      </c>
      <c r="AY94" s="115">
        <v>45674</v>
      </c>
      <c r="AZ94" s="87" t="s">
        <v>970</v>
      </c>
      <c r="BA94" s="115">
        <v>45650</v>
      </c>
      <c r="BB94" s="87" t="s">
        <v>970</v>
      </c>
      <c r="BC94" s="115">
        <v>45660</v>
      </c>
      <c r="BD94" s="87" t="s">
        <v>970</v>
      </c>
      <c r="BE94" s="115">
        <v>45676</v>
      </c>
      <c r="BF94" s="87" t="s">
        <v>970</v>
      </c>
      <c r="BG94" s="115">
        <v>45682</v>
      </c>
      <c r="BH94" s="87" t="s">
        <v>973</v>
      </c>
      <c r="BI94" s="87"/>
      <c r="BJ94" s="87" t="s">
        <v>973</v>
      </c>
      <c r="BK94" s="87"/>
      <c r="BL94" s="87" t="s">
        <v>973</v>
      </c>
      <c r="BM94" s="87"/>
      <c r="BN94" s="87" t="s">
        <v>970</v>
      </c>
      <c r="BO94" s="115">
        <v>45698</v>
      </c>
      <c r="BP94" s="87" t="s">
        <v>970</v>
      </c>
      <c r="BQ94" s="115">
        <v>45703</v>
      </c>
      <c r="BR94" s="115">
        <v>45708</v>
      </c>
      <c r="BS94" s="87" t="s">
        <v>735</v>
      </c>
      <c r="BT94" s="87">
        <v>18399331228</v>
      </c>
      <c r="BU94" s="87" t="s">
        <v>1069</v>
      </c>
      <c r="BV94" s="87">
        <v>18323632868</v>
      </c>
    </row>
    <row r="95" s="72" customFormat="1" ht="86" customHeight="1" spans="1:74">
      <c r="A95" s="46">
        <v>88</v>
      </c>
      <c r="B95" s="46" t="s">
        <v>417</v>
      </c>
      <c r="C95" s="46" t="s">
        <v>400</v>
      </c>
      <c r="D95" s="46" t="s">
        <v>34</v>
      </c>
      <c r="E95" s="46" t="s">
        <v>362</v>
      </c>
      <c r="F95" s="86" t="s">
        <v>39</v>
      </c>
      <c r="G95" s="87" t="s">
        <v>401</v>
      </c>
      <c r="H95" s="47" t="s">
        <v>1070</v>
      </c>
      <c r="I95" s="87" t="s">
        <v>321</v>
      </c>
      <c r="J95" s="87">
        <v>3000</v>
      </c>
      <c r="K95" s="97">
        <v>395</v>
      </c>
      <c r="L95" s="59">
        <f>SUM(M95,U95:W95)</f>
        <v>375</v>
      </c>
      <c r="M95" s="59">
        <f t="shared" si="5"/>
        <v>375</v>
      </c>
      <c r="N95" s="59">
        <v>375</v>
      </c>
      <c r="O95" s="98"/>
      <c r="P95" s="98"/>
      <c r="Q95" s="98"/>
      <c r="R95" s="87"/>
      <c r="S95" s="87"/>
      <c r="T95" s="87"/>
      <c r="U95" s="87"/>
      <c r="V95" s="86"/>
      <c r="W95" s="86"/>
      <c r="X95" s="87" t="s">
        <v>237</v>
      </c>
      <c r="Y95" s="46" t="s">
        <v>735</v>
      </c>
      <c r="Z95" s="46" t="s">
        <v>358</v>
      </c>
      <c r="AA95" s="46" t="s">
        <v>359</v>
      </c>
      <c r="AB95" s="46"/>
      <c r="AC95" s="87" t="s">
        <v>975</v>
      </c>
      <c r="AD95" s="87" t="s">
        <v>973</v>
      </c>
      <c r="AE95" s="87" t="s">
        <v>984</v>
      </c>
      <c r="AF95" s="87" t="s">
        <v>970</v>
      </c>
      <c r="AG95" s="115">
        <v>45651</v>
      </c>
      <c r="AH95" s="87" t="s">
        <v>973</v>
      </c>
      <c r="AI95" s="115"/>
      <c r="AJ95" s="87" t="s">
        <v>970</v>
      </c>
      <c r="AK95" s="115">
        <v>45663</v>
      </c>
      <c r="AL95" s="87" t="s">
        <v>973</v>
      </c>
      <c r="AM95" s="87"/>
      <c r="AN95" s="87" t="s">
        <v>970</v>
      </c>
      <c r="AO95" s="115">
        <v>45648</v>
      </c>
      <c r="AP95" s="87" t="s">
        <v>970</v>
      </c>
      <c r="AQ95" s="115">
        <v>45650</v>
      </c>
      <c r="AR95" s="87" t="s">
        <v>970</v>
      </c>
      <c r="AS95" s="115">
        <v>45650</v>
      </c>
      <c r="AT95" s="87" t="s">
        <v>970</v>
      </c>
      <c r="AU95" s="115">
        <v>45662</v>
      </c>
      <c r="AV95" s="87" t="s">
        <v>970</v>
      </c>
      <c r="AW95" s="115">
        <v>45672</v>
      </c>
      <c r="AX95" s="87" t="s">
        <v>970</v>
      </c>
      <c r="AY95" s="115">
        <v>45674</v>
      </c>
      <c r="AZ95" s="87" t="s">
        <v>970</v>
      </c>
      <c r="BA95" s="115">
        <v>45650</v>
      </c>
      <c r="BB95" s="87" t="s">
        <v>970</v>
      </c>
      <c r="BC95" s="115">
        <v>45660</v>
      </c>
      <c r="BD95" s="87" t="s">
        <v>970</v>
      </c>
      <c r="BE95" s="115">
        <v>45676</v>
      </c>
      <c r="BF95" s="87" t="s">
        <v>970</v>
      </c>
      <c r="BG95" s="115">
        <v>45682</v>
      </c>
      <c r="BH95" s="87" t="s">
        <v>973</v>
      </c>
      <c r="BI95" s="87"/>
      <c r="BJ95" s="87" t="s">
        <v>973</v>
      </c>
      <c r="BK95" s="87"/>
      <c r="BL95" s="87" t="s">
        <v>970</v>
      </c>
      <c r="BM95" s="115">
        <v>45698</v>
      </c>
      <c r="BN95" s="87" t="s">
        <v>973</v>
      </c>
      <c r="BO95" s="87"/>
      <c r="BP95" s="111" t="s">
        <v>973</v>
      </c>
      <c r="BQ95" s="127"/>
      <c r="BR95" s="115">
        <v>45708</v>
      </c>
      <c r="BS95" s="87" t="s">
        <v>735</v>
      </c>
      <c r="BT95" s="87">
        <v>18399331228</v>
      </c>
      <c r="BU95" s="87" t="s">
        <v>1069</v>
      </c>
      <c r="BV95" s="87">
        <v>18323632868</v>
      </c>
    </row>
  </sheetData>
  <autoFilter xmlns:etc="http://www.wps.cn/officeDocument/2017/etCustomData" ref="A7:BV95" etc:filterBottomFollowUsedRange="0">
    <extLst/>
  </autoFilter>
  <mergeCells count="59">
    <mergeCell ref="A1:BV1"/>
    <mergeCell ref="A2:D2"/>
    <mergeCell ref="M3:W3"/>
    <mergeCell ref="M4:T4"/>
    <mergeCell ref="N5:O5"/>
    <mergeCell ref="A7:F7"/>
    <mergeCell ref="A3:A6"/>
    <mergeCell ref="B3:B6"/>
    <mergeCell ref="C3:C6"/>
    <mergeCell ref="D3:D6"/>
    <mergeCell ref="E3:E6"/>
    <mergeCell ref="F3:F6"/>
    <mergeCell ref="G3:G6"/>
    <mergeCell ref="H3:H6"/>
    <mergeCell ref="I3:I6"/>
    <mergeCell ref="J3:J6"/>
    <mergeCell ref="K3:K6"/>
    <mergeCell ref="L3:L6"/>
    <mergeCell ref="M5:M6"/>
    <mergeCell ref="P5:P6"/>
    <mergeCell ref="Q5:Q6"/>
    <mergeCell ref="R5:R6"/>
    <mergeCell ref="S5:S6"/>
    <mergeCell ref="T5:T6"/>
    <mergeCell ref="U4:U6"/>
    <mergeCell ref="V4:V6"/>
    <mergeCell ref="W4:W6"/>
    <mergeCell ref="X3:X6"/>
    <mergeCell ref="Y3:Y6"/>
    <mergeCell ref="Z3:Z6"/>
    <mergeCell ref="AA3:AA6"/>
    <mergeCell ref="AB3:AB6"/>
    <mergeCell ref="AC3:AC6"/>
    <mergeCell ref="AD3:AD6"/>
    <mergeCell ref="AE3:AE6"/>
    <mergeCell ref="BR3:BR5"/>
    <mergeCell ref="BS3:BS6"/>
    <mergeCell ref="BT3:BT6"/>
    <mergeCell ref="BU3:BU6"/>
    <mergeCell ref="BV3:BV6"/>
    <mergeCell ref="AF3:AG5"/>
    <mergeCell ref="AH3:AI5"/>
    <mergeCell ref="AJ3:AK5"/>
    <mergeCell ref="AL3:AM5"/>
    <mergeCell ref="AN3:AO5"/>
    <mergeCell ref="AP3:AQ5"/>
    <mergeCell ref="AR3:AS5"/>
    <mergeCell ref="AT3:AU5"/>
    <mergeCell ref="AV3:AW5"/>
    <mergeCell ref="AX3:AY5"/>
    <mergeCell ref="AZ3:BA5"/>
    <mergeCell ref="BB3:BC5"/>
    <mergeCell ref="BD3:BE5"/>
    <mergeCell ref="BF3:BG5"/>
    <mergeCell ref="BH3:BI5"/>
    <mergeCell ref="BJ3:BK5"/>
    <mergeCell ref="BL3:BM5"/>
    <mergeCell ref="BN3:BO5"/>
    <mergeCell ref="BP3:BQ5"/>
  </mergeCells>
  <dataValidations count="4">
    <dataValidation type="list" allowBlank="1" showInputMessage="1" showErrorMessage="1" sqref="D8 D10:D20 D22:D26 D41:D43 D45:D59 D62:D64 D66:D95">
      <formula1>下拉列表!$A$1:$G$1</formula1>
    </dataValidation>
    <dataValidation type="list" allowBlank="1" showInputMessage="1" showErrorMessage="1" sqref="E8 E10:E20 E22:E27 E41:E43 E45:E60 E62:E95">
      <formula1>INDIRECT(D8)</formula1>
    </dataValidation>
    <dataValidation type="list" allowBlank="1" showInputMessage="1" showErrorMessage="1" sqref="F8 F27 F60 F62 F10:F20 F22:F25 F41:F43 F45:F56 F65:F66 F84:F95">
      <formula1>"新建,改建,扩建"</formula1>
    </dataValidation>
    <dataValidation type="list" allowBlank="1" showErrorMessage="1" sqref="E9 E21 E44 E61 E4:E7 E28:E40 E96: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s>
  <pageMargins left="0.393055555555556" right="0.393055555555556" top="0.590277777777778" bottom="0.590277777777778" header="0.298611111111111" footer="0.298611111111111"/>
  <pageSetup paperSize="8" scale="10" fitToHeight="0" orientation="landscape" horizontalDpi="600"/>
  <headerFooter>
    <oddFooter>&amp;C第 &amp;P 页，共 &amp;N 页</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C33"/>
  <sheetViews>
    <sheetView showZeros="0" zoomScale="40" zoomScaleNormal="40" workbookViewId="0">
      <pane ySplit="6" topLeftCell="A7" activePane="bottomLeft" state="frozen"/>
      <selection/>
      <selection pane="bottomLeft" activeCell="H11" sqref="H11"/>
    </sheetView>
  </sheetViews>
  <sheetFormatPr defaultColWidth="9" defaultRowHeight="18.75"/>
  <cols>
    <col min="1" max="1" width="9.25" style="29" customWidth="1"/>
    <col min="2" max="2" width="13.25" style="30" customWidth="1"/>
    <col min="3" max="3" width="50.3833333333333" style="30" customWidth="1"/>
    <col min="4" max="4" width="12.375" style="30" customWidth="1"/>
    <col min="5" max="5" width="20.575" style="30" customWidth="1"/>
    <col min="6" max="6" width="11.5416666666667" style="30" customWidth="1"/>
    <col min="7" max="7" width="53.625" style="30" customWidth="1"/>
    <col min="8" max="8" width="145.575" style="31" customWidth="1"/>
    <col min="9" max="9" width="17.125" style="31" customWidth="1"/>
    <col min="10" max="10" width="24.875" style="31" customWidth="1"/>
    <col min="11" max="11" width="26.25" style="32" customWidth="1"/>
    <col min="12" max="13" width="26.25" style="32" hidden="1" customWidth="1"/>
    <col min="14" max="16" width="23.5" style="32" hidden="1" customWidth="1"/>
    <col min="17" max="17" width="15.125" style="30" hidden="1" customWidth="1"/>
    <col min="18" max="18" width="17.875" style="30" hidden="1" customWidth="1"/>
    <col min="19" max="19" width="15.125" style="30" hidden="1" customWidth="1"/>
    <col min="20" max="20" width="23.5" style="30" hidden="1" customWidth="1"/>
    <col min="21" max="21" width="20.75" style="30" hidden="1" customWidth="1"/>
    <col min="22" max="22" width="23.875" style="30" hidden="1" customWidth="1"/>
    <col min="23" max="23" width="15.625" style="30" customWidth="1"/>
    <col min="24" max="24" width="17.6916666666667" style="30" customWidth="1"/>
    <col min="25" max="25" width="20.1916666666667" style="33" customWidth="1"/>
    <col min="26" max="26" width="10.875" style="34" customWidth="1"/>
    <col min="27" max="27" width="22.625" style="33" customWidth="1"/>
    <col min="28" max="28" width="9" style="35" hidden="1" customWidth="1"/>
    <col min="29" max="29" width="18.3833333333333" style="35" hidden="1" customWidth="1"/>
    <col min="30" max="16384" width="9" style="36"/>
  </cols>
  <sheetData>
    <row r="1" s="22" customFormat="1" ht="84" customHeight="1" spans="1:29">
      <c r="A1" s="37" t="s">
        <v>658</v>
      </c>
      <c r="B1" s="37"/>
      <c r="C1" s="37"/>
      <c r="D1" s="38"/>
      <c r="E1" s="38"/>
      <c r="F1" s="38"/>
      <c r="G1" s="37"/>
      <c r="H1" s="37"/>
      <c r="I1" s="37"/>
      <c r="J1" s="37"/>
      <c r="K1" s="49"/>
      <c r="L1" s="50"/>
      <c r="M1" s="50"/>
      <c r="N1" s="50"/>
      <c r="O1" s="50"/>
      <c r="P1" s="50"/>
      <c r="Q1" s="38"/>
      <c r="R1" s="38"/>
      <c r="S1" s="38"/>
      <c r="T1" s="38"/>
      <c r="U1" s="38"/>
      <c r="V1" s="38"/>
      <c r="W1" s="38"/>
      <c r="X1" s="38"/>
      <c r="Y1" s="37"/>
      <c r="Z1" s="37"/>
      <c r="AA1" s="37"/>
      <c r="AB1" s="61"/>
      <c r="AC1" s="61"/>
    </row>
    <row r="2" s="23" customFormat="1" ht="50" customHeight="1" spans="1:29">
      <c r="A2" s="39" t="s">
        <v>1</v>
      </c>
      <c r="B2" s="39"/>
      <c r="C2" s="39"/>
      <c r="D2" s="39"/>
      <c r="E2" s="40"/>
      <c r="F2" s="39"/>
      <c r="G2" s="39"/>
      <c r="H2" s="41"/>
      <c r="I2" s="39"/>
      <c r="J2" s="39"/>
      <c r="K2" s="51"/>
      <c r="L2" s="51"/>
      <c r="M2" s="51"/>
      <c r="N2" s="51"/>
      <c r="O2" s="51"/>
      <c r="P2" s="51"/>
      <c r="Q2" s="39"/>
      <c r="R2" s="39"/>
      <c r="S2" s="39"/>
      <c r="T2" s="39"/>
      <c r="U2" s="39"/>
      <c r="V2" s="39"/>
      <c r="W2" s="39"/>
      <c r="X2" s="39"/>
      <c r="Y2" s="39"/>
      <c r="Z2" s="39"/>
      <c r="AA2" s="39"/>
      <c r="AB2" s="62"/>
      <c r="AC2" s="62"/>
    </row>
    <row r="3" s="24" customFormat="1" ht="42" customHeight="1" spans="1:29">
      <c r="A3" s="10" t="s">
        <v>2</v>
      </c>
      <c r="B3" s="10" t="s">
        <v>3</v>
      </c>
      <c r="C3" s="10" t="s">
        <v>4</v>
      </c>
      <c r="D3" s="10" t="s">
        <v>5</v>
      </c>
      <c r="E3" s="10" t="s">
        <v>6</v>
      </c>
      <c r="F3" s="10" t="s">
        <v>7</v>
      </c>
      <c r="G3" s="10" t="s">
        <v>8</v>
      </c>
      <c r="H3" s="10" t="s">
        <v>9</v>
      </c>
      <c r="I3" s="10" t="s">
        <v>10</v>
      </c>
      <c r="J3" s="10" t="s">
        <v>11</v>
      </c>
      <c r="K3" s="16" t="s">
        <v>12</v>
      </c>
      <c r="L3" s="16" t="s">
        <v>13</v>
      </c>
      <c r="M3" s="16"/>
      <c r="N3" s="16"/>
      <c r="O3" s="16"/>
      <c r="P3" s="16"/>
      <c r="Q3" s="10"/>
      <c r="R3" s="10"/>
      <c r="S3" s="10"/>
      <c r="T3" s="10"/>
      <c r="U3" s="10"/>
      <c r="V3" s="10"/>
      <c r="W3" s="10" t="s">
        <v>10</v>
      </c>
      <c r="X3" s="10" t="s">
        <v>16</v>
      </c>
      <c r="Y3" s="10" t="s">
        <v>659</v>
      </c>
      <c r="Z3" s="10" t="s">
        <v>16</v>
      </c>
      <c r="AA3" s="10" t="s">
        <v>17</v>
      </c>
      <c r="AB3" s="63"/>
      <c r="AC3" s="63"/>
    </row>
    <row r="4" s="24" customFormat="1" ht="42" customHeight="1" spans="1:29">
      <c r="A4" s="10"/>
      <c r="B4" s="10"/>
      <c r="C4" s="10"/>
      <c r="D4" s="10"/>
      <c r="E4" s="10"/>
      <c r="F4" s="10"/>
      <c r="G4" s="10"/>
      <c r="H4" s="10"/>
      <c r="I4" s="10"/>
      <c r="J4" s="10"/>
      <c r="K4" s="16"/>
      <c r="L4" s="16" t="s">
        <v>19</v>
      </c>
      <c r="M4" s="16"/>
      <c r="N4" s="16"/>
      <c r="O4" s="16"/>
      <c r="P4" s="16"/>
      <c r="Q4" s="10"/>
      <c r="R4" s="10"/>
      <c r="S4" s="10"/>
      <c r="T4" s="10" t="s">
        <v>20</v>
      </c>
      <c r="U4" s="10" t="s">
        <v>21</v>
      </c>
      <c r="V4" s="10" t="s">
        <v>22</v>
      </c>
      <c r="W4" s="10"/>
      <c r="X4" s="10"/>
      <c r="Y4" s="10"/>
      <c r="Z4" s="10"/>
      <c r="AA4" s="10"/>
      <c r="AB4" s="63"/>
      <c r="AC4" s="63"/>
    </row>
    <row r="5" s="24" customFormat="1" ht="42" customHeight="1" spans="1:29">
      <c r="A5" s="10"/>
      <c r="B5" s="10"/>
      <c r="C5" s="10"/>
      <c r="D5" s="10"/>
      <c r="E5" s="10"/>
      <c r="F5" s="10"/>
      <c r="G5" s="10"/>
      <c r="H5" s="10"/>
      <c r="I5" s="10"/>
      <c r="J5" s="10"/>
      <c r="K5" s="16"/>
      <c r="L5" s="52" t="s">
        <v>23</v>
      </c>
      <c r="M5" s="53" t="s">
        <v>24</v>
      </c>
      <c r="N5" s="54"/>
      <c r="O5" s="52" t="s">
        <v>25</v>
      </c>
      <c r="P5" s="52" t="s">
        <v>26</v>
      </c>
      <c r="Q5" s="17" t="s">
        <v>27</v>
      </c>
      <c r="R5" s="17" t="s">
        <v>28</v>
      </c>
      <c r="S5" s="17" t="s">
        <v>29</v>
      </c>
      <c r="T5" s="10"/>
      <c r="U5" s="10"/>
      <c r="V5" s="10"/>
      <c r="W5" s="10"/>
      <c r="X5" s="10"/>
      <c r="Y5" s="10"/>
      <c r="Z5" s="10"/>
      <c r="AA5" s="10"/>
      <c r="AB5" s="63"/>
      <c r="AC5" s="63"/>
    </row>
    <row r="6" s="24" customFormat="1" ht="42" customHeight="1" spans="1:29">
      <c r="A6" s="10"/>
      <c r="B6" s="10"/>
      <c r="C6" s="10"/>
      <c r="D6" s="10"/>
      <c r="E6" s="10"/>
      <c r="F6" s="10"/>
      <c r="G6" s="10"/>
      <c r="H6" s="10"/>
      <c r="I6" s="10"/>
      <c r="J6" s="10"/>
      <c r="K6" s="16"/>
      <c r="L6" s="55"/>
      <c r="M6" s="16" t="s">
        <v>30</v>
      </c>
      <c r="N6" s="16" t="s">
        <v>31</v>
      </c>
      <c r="O6" s="55"/>
      <c r="P6" s="55"/>
      <c r="Q6" s="60"/>
      <c r="R6" s="60"/>
      <c r="S6" s="60"/>
      <c r="T6" s="10"/>
      <c r="U6" s="10"/>
      <c r="V6" s="10"/>
      <c r="W6" s="10"/>
      <c r="X6" s="10"/>
      <c r="Y6" s="10"/>
      <c r="Z6" s="10"/>
      <c r="AA6" s="10"/>
      <c r="AB6" s="63"/>
      <c r="AC6" s="63"/>
    </row>
    <row r="7" s="25" customFormat="1" ht="43" hidden="1" customHeight="1" spans="1:29">
      <c r="A7" s="42" t="s">
        <v>32</v>
      </c>
      <c r="B7" s="42"/>
      <c r="C7" s="42"/>
      <c r="D7" s="42"/>
      <c r="E7" s="42"/>
      <c r="F7" s="42"/>
      <c r="G7" s="42"/>
      <c r="H7" s="42" t="e">
        <f>SUM(#REF!,#REF!,#REF!,#REF!,#REF!)</f>
        <v>#REF!</v>
      </c>
      <c r="I7" s="42"/>
      <c r="J7" s="42"/>
      <c r="K7" s="56" t="e">
        <f>SUM(#REF!,#REF!,#REF!,#REF!,#REF!)</f>
        <v>#REF!</v>
      </c>
      <c r="L7" s="56" t="e">
        <f>SUM(#REF!,#REF!,#REF!,#REF!,#REF!)</f>
        <v>#REF!</v>
      </c>
      <c r="M7" s="56" t="e">
        <f>SUM(#REF!,#REF!,#REF!,#REF!,#REF!)</f>
        <v>#REF!</v>
      </c>
      <c r="N7" s="56" t="e">
        <f>SUM(#REF!,#REF!,#REF!,#REF!,#REF!)</f>
        <v>#REF!</v>
      </c>
      <c r="O7" s="56" t="e">
        <f>SUM(#REF!,#REF!,#REF!,#REF!,#REF!)</f>
        <v>#REF!</v>
      </c>
      <c r="P7" s="56" t="e">
        <f>SUM(#REF!,#REF!,#REF!,#REF!,#REF!)</f>
        <v>#REF!</v>
      </c>
      <c r="Q7" s="56" t="e">
        <f>SUM(#REF!,#REF!,#REF!,#REF!,#REF!)</f>
        <v>#REF!</v>
      </c>
      <c r="R7" s="56" t="e">
        <f>SUM(#REF!,#REF!,#REF!,#REF!,#REF!)</f>
        <v>#REF!</v>
      </c>
      <c r="S7" s="56" t="e">
        <f>SUM(#REF!,#REF!,#REF!,#REF!,#REF!)</f>
        <v>#REF!</v>
      </c>
      <c r="T7" s="56" t="e">
        <f>SUM(#REF!,#REF!,#REF!,#REF!,#REF!)</f>
        <v>#REF!</v>
      </c>
      <c r="U7" s="56" t="e">
        <f>SUM(#REF!,#REF!,#REF!,#REF!,#REF!)</f>
        <v>#REF!</v>
      </c>
      <c r="V7" s="56" t="e">
        <f>SUM(#REF!,#REF!,#REF!,#REF!,#REF!)</f>
        <v>#REF!</v>
      </c>
      <c r="W7" s="56"/>
      <c r="X7" s="56"/>
      <c r="Y7" s="64"/>
      <c r="Z7" s="64"/>
      <c r="AA7" s="64"/>
      <c r="AB7" s="65"/>
      <c r="AC7" s="65"/>
    </row>
    <row r="8" s="26" customFormat="1" ht="35.25" spans="1:27">
      <c r="A8" s="43" t="s">
        <v>174</v>
      </c>
      <c r="B8" s="43"/>
      <c r="C8" s="43"/>
      <c r="D8" s="44"/>
      <c r="E8" s="45"/>
      <c r="F8" s="45"/>
      <c r="G8" s="45"/>
      <c r="H8" s="45">
        <v>27</v>
      </c>
      <c r="I8" s="57"/>
      <c r="J8" s="57"/>
      <c r="K8" s="58">
        <f t="shared" ref="K8:V8" si="0">SUM(K9:K33)</f>
        <v>9648.5</v>
      </c>
      <c r="L8" s="58">
        <f t="shared" si="0"/>
        <v>9486.62</v>
      </c>
      <c r="M8" s="58">
        <f t="shared" si="0"/>
        <v>9486.62</v>
      </c>
      <c r="N8" s="58">
        <f t="shared" si="0"/>
        <v>0</v>
      </c>
      <c r="O8" s="58">
        <f t="shared" si="0"/>
        <v>0</v>
      </c>
      <c r="P8" s="58">
        <f t="shared" si="0"/>
        <v>0</v>
      </c>
      <c r="Q8" s="58">
        <f t="shared" si="0"/>
        <v>0</v>
      </c>
      <c r="R8" s="58">
        <f t="shared" si="0"/>
        <v>0</v>
      </c>
      <c r="S8" s="58">
        <f t="shared" si="0"/>
        <v>0</v>
      </c>
      <c r="T8" s="58">
        <f t="shared" si="0"/>
        <v>0</v>
      </c>
      <c r="U8" s="58">
        <f t="shared" si="0"/>
        <v>161.88</v>
      </c>
      <c r="V8" s="58">
        <f t="shared" si="0"/>
        <v>0</v>
      </c>
      <c r="W8" s="45"/>
      <c r="X8" s="45"/>
      <c r="Y8" s="66"/>
      <c r="Z8" s="66"/>
      <c r="AA8" s="66"/>
    </row>
    <row r="9" s="27" customFormat="1" ht="123" customHeight="1" spans="1:29">
      <c r="A9" s="46">
        <v>22</v>
      </c>
      <c r="B9" s="46" t="s">
        <v>175</v>
      </c>
      <c r="C9" s="46" t="s">
        <v>176</v>
      </c>
      <c r="D9" s="46" t="s">
        <v>34</v>
      </c>
      <c r="E9" s="46" t="s">
        <v>38</v>
      </c>
      <c r="F9" s="46" t="s">
        <v>39</v>
      </c>
      <c r="G9" s="46" t="s">
        <v>704</v>
      </c>
      <c r="H9" s="47" t="s">
        <v>705</v>
      </c>
      <c r="I9" s="46" t="s">
        <v>42</v>
      </c>
      <c r="J9" s="46">
        <v>2200</v>
      </c>
      <c r="K9" s="59">
        <f t="shared" ref="K8:K33" si="1">SUM(L9,T9,U9,V9)</f>
        <v>396</v>
      </c>
      <c r="L9" s="59">
        <f t="shared" ref="L8:L33" si="2">SUM(M9:S9)</f>
        <v>396</v>
      </c>
      <c r="M9" s="59">
        <f>J9*0.18</f>
        <v>396</v>
      </c>
      <c r="N9" s="59"/>
      <c r="O9" s="59"/>
      <c r="P9" s="59"/>
      <c r="Q9" s="46"/>
      <c r="R9" s="46"/>
      <c r="S9" s="46"/>
      <c r="T9" s="46"/>
      <c r="U9" s="46"/>
      <c r="V9" s="46"/>
      <c r="W9" s="46" t="s">
        <v>177</v>
      </c>
      <c r="X9" s="46" t="s">
        <v>706</v>
      </c>
      <c r="Y9" s="46" t="s">
        <v>68</v>
      </c>
      <c r="Z9" s="46" t="s">
        <v>69</v>
      </c>
      <c r="AA9" s="46"/>
      <c r="AB9" s="28"/>
      <c r="AC9" s="28"/>
    </row>
    <row r="10" s="27" customFormat="1" ht="123" customHeight="1" spans="1:29">
      <c r="A10" s="46">
        <v>23</v>
      </c>
      <c r="B10" s="46" t="s">
        <v>179</v>
      </c>
      <c r="C10" s="46" t="s">
        <v>180</v>
      </c>
      <c r="D10" s="46" t="s">
        <v>34</v>
      </c>
      <c r="E10" s="46" t="s">
        <v>38</v>
      </c>
      <c r="F10" s="46" t="s">
        <v>39</v>
      </c>
      <c r="G10" s="46" t="s">
        <v>707</v>
      </c>
      <c r="H10" s="47" t="s">
        <v>708</v>
      </c>
      <c r="I10" s="46" t="s">
        <v>42</v>
      </c>
      <c r="J10" s="46">
        <v>2045</v>
      </c>
      <c r="K10" s="59">
        <f t="shared" si="1"/>
        <v>368</v>
      </c>
      <c r="L10" s="59">
        <f t="shared" si="2"/>
        <v>368</v>
      </c>
      <c r="M10" s="59">
        <v>368</v>
      </c>
      <c r="N10" s="59"/>
      <c r="O10" s="59"/>
      <c r="P10" s="59"/>
      <c r="Q10" s="46"/>
      <c r="R10" s="46"/>
      <c r="S10" s="46"/>
      <c r="T10" s="46"/>
      <c r="U10" s="46"/>
      <c r="V10" s="46"/>
      <c r="W10" s="46" t="s">
        <v>181</v>
      </c>
      <c r="X10" s="46" t="s">
        <v>709</v>
      </c>
      <c r="Y10" s="46" t="s">
        <v>68</v>
      </c>
      <c r="Z10" s="46" t="s">
        <v>69</v>
      </c>
      <c r="AA10" s="46"/>
      <c r="AB10" s="28"/>
      <c r="AC10" s="28"/>
    </row>
    <row r="11" s="27" customFormat="1" ht="123" customHeight="1" spans="1:29">
      <c r="A11" s="46">
        <v>24</v>
      </c>
      <c r="B11" s="46" t="s">
        <v>183</v>
      </c>
      <c r="C11" s="46" t="s">
        <v>184</v>
      </c>
      <c r="D11" s="46" t="s">
        <v>34</v>
      </c>
      <c r="E11" s="46" t="s">
        <v>38</v>
      </c>
      <c r="F11" s="46" t="s">
        <v>39</v>
      </c>
      <c r="G11" s="46" t="s">
        <v>710</v>
      </c>
      <c r="H11" s="47" t="s">
        <v>711</v>
      </c>
      <c r="I11" s="46" t="s">
        <v>42</v>
      </c>
      <c r="J11" s="46">
        <v>1600</v>
      </c>
      <c r="K11" s="59">
        <f t="shared" si="1"/>
        <v>288</v>
      </c>
      <c r="L11" s="59">
        <f t="shared" si="2"/>
        <v>126.12</v>
      </c>
      <c r="M11" s="59">
        <f>J11*0.18-U11</f>
        <v>126.12</v>
      </c>
      <c r="N11" s="59"/>
      <c r="O11" s="59"/>
      <c r="P11" s="59"/>
      <c r="Q11" s="46"/>
      <c r="R11" s="46"/>
      <c r="S11" s="46"/>
      <c r="T11" s="46"/>
      <c r="U11" s="46">
        <f>94.88+67</f>
        <v>161.88</v>
      </c>
      <c r="V11" s="46"/>
      <c r="W11" s="46" t="s">
        <v>185</v>
      </c>
      <c r="X11" s="46" t="s">
        <v>712</v>
      </c>
      <c r="Y11" s="46" t="s">
        <v>68</v>
      </c>
      <c r="Z11" s="46" t="s">
        <v>69</v>
      </c>
      <c r="AA11" s="46"/>
      <c r="AB11" s="28"/>
      <c r="AC11" s="28"/>
    </row>
    <row r="12" s="27" customFormat="1" ht="123" customHeight="1" spans="1:29">
      <c r="A12" s="46">
        <v>25</v>
      </c>
      <c r="B12" s="46" t="s">
        <v>187</v>
      </c>
      <c r="C12" s="46" t="s">
        <v>188</v>
      </c>
      <c r="D12" s="46" t="s">
        <v>34</v>
      </c>
      <c r="E12" s="46" t="s">
        <v>38</v>
      </c>
      <c r="F12" s="46" t="s">
        <v>39</v>
      </c>
      <c r="G12" s="46" t="s">
        <v>189</v>
      </c>
      <c r="H12" s="47" t="s">
        <v>713</v>
      </c>
      <c r="I12" s="46" t="s">
        <v>42</v>
      </c>
      <c r="J12" s="46">
        <v>2260</v>
      </c>
      <c r="K12" s="59">
        <f t="shared" si="1"/>
        <v>398</v>
      </c>
      <c r="L12" s="59">
        <f t="shared" si="2"/>
        <v>398</v>
      </c>
      <c r="M12" s="59">
        <v>398</v>
      </c>
      <c r="N12" s="59"/>
      <c r="O12" s="59"/>
      <c r="P12" s="59"/>
      <c r="Q12" s="46"/>
      <c r="R12" s="46"/>
      <c r="S12" s="46"/>
      <c r="T12" s="46"/>
      <c r="U12" s="46"/>
      <c r="V12" s="46"/>
      <c r="W12" s="46" t="s">
        <v>189</v>
      </c>
      <c r="X12" s="46" t="s">
        <v>714</v>
      </c>
      <c r="Y12" s="46" t="s">
        <v>68</v>
      </c>
      <c r="Z12" s="46" t="s">
        <v>69</v>
      </c>
      <c r="AA12" s="46"/>
      <c r="AB12" s="28"/>
      <c r="AC12" s="28"/>
    </row>
    <row r="13" s="27" customFormat="1" ht="123" customHeight="1" spans="1:29">
      <c r="A13" s="46">
        <v>26</v>
      </c>
      <c r="B13" s="46" t="s">
        <v>191</v>
      </c>
      <c r="C13" s="46" t="s">
        <v>192</v>
      </c>
      <c r="D13" s="46" t="s">
        <v>34</v>
      </c>
      <c r="E13" s="46" t="s">
        <v>38</v>
      </c>
      <c r="F13" s="46" t="s">
        <v>39</v>
      </c>
      <c r="G13" s="46" t="s">
        <v>715</v>
      </c>
      <c r="H13" s="47" t="s">
        <v>716</v>
      </c>
      <c r="I13" s="46" t="s">
        <v>42</v>
      </c>
      <c r="J13" s="46">
        <v>1788</v>
      </c>
      <c r="K13" s="59">
        <f t="shared" si="1"/>
        <v>320</v>
      </c>
      <c r="L13" s="59">
        <f t="shared" si="2"/>
        <v>320</v>
      </c>
      <c r="M13" s="59">
        <v>320</v>
      </c>
      <c r="N13" s="59"/>
      <c r="O13" s="59"/>
      <c r="P13" s="59"/>
      <c r="Q13" s="46"/>
      <c r="R13" s="46"/>
      <c r="S13" s="46"/>
      <c r="T13" s="46"/>
      <c r="U13" s="46"/>
      <c r="V13" s="46"/>
      <c r="W13" s="46" t="s">
        <v>193</v>
      </c>
      <c r="X13" s="46" t="s">
        <v>717</v>
      </c>
      <c r="Y13" s="46" t="s">
        <v>68</v>
      </c>
      <c r="Z13" s="46" t="s">
        <v>69</v>
      </c>
      <c r="AA13" s="46"/>
      <c r="AB13" s="28"/>
      <c r="AC13" s="28"/>
    </row>
    <row r="14" s="27" customFormat="1" ht="123" customHeight="1" spans="1:29">
      <c r="A14" s="46">
        <v>27</v>
      </c>
      <c r="B14" s="46" t="s">
        <v>195</v>
      </c>
      <c r="C14" s="46" t="s">
        <v>196</v>
      </c>
      <c r="D14" s="46" t="s">
        <v>34</v>
      </c>
      <c r="E14" s="46" t="s">
        <v>38</v>
      </c>
      <c r="F14" s="46" t="s">
        <v>39</v>
      </c>
      <c r="G14" s="46" t="s">
        <v>197</v>
      </c>
      <c r="H14" s="47" t="s">
        <v>198</v>
      </c>
      <c r="I14" s="46" t="s">
        <v>42</v>
      </c>
      <c r="J14" s="46">
        <v>1500</v>
      </c>
      <c r="K14" s="59">
        <f t="shared" si="1"/>
        <v>270</v>
      </c>
      <c r="L14" s="59">
        <f t="shared" si="2"/>
        <v>270</v>
      </c>
      <c r="M14" s="59">
        <f t="shared" ref="M14:M19" si="3">J14*0.18</f>
        <v>270</v>
      </c>
      <c r="N14" s="59"/>
      <c r="O14" s="59"/>
      <c r="P14" s="59"/>
      <c r="Q14" s="46"/>
      <c r="R14" s="46"/>
      <c r="S14" s="46"/>
      <c r="T14" s="46"/>
      <c r="U14" s="46"/>
      <c r="V14" s="46"/>
      <c r="W14" s="46" t="s">
        <v>197</v>
      </c>
      <c r="X14" s="46" t="s">
        <v>718</v>
      </c>
      <c r="Y14" s="46" t="s">
        <v>68</v>
      </c>
      <c r="Z14" s="46" t="s">
        <v>69</v>
      </c>
      <c r="AA14" s="46"/>
      <c r="AB14" s="28"/>
      <c r="AC14" s="28"/>
    </row>
    <row r="15" s="27" customFormat="1" ht="123" customHeight="1" spans="1:29">
      <c r="A15" s="46">
        <v>28</v>
      </c>
      <c r="B15" s="46" t="s">
        <v>199</v>
      </c>
      <c r="C15" s="46" t="s">
        <v>200</v>
      </c>
      <c r="D15" s="46" t="s">
        <v>34</v>
      </c>
      <c r="E15" s="46" t="s">
        <v>38</v>
      </c>
      <c r="F15" s="46" t="s">
        <v>39</v>
      </c>
      <c r="G15" s="46" t="s">
        <v>201</v>
      </c>
      <c r="H15" s="47" t="s">
        <v>705</v>
      </c>
      <c r="I15" s="46" t="s">
        <v>42</v>
      </c>
      <c r="J15" s="46">
        <v>2200</v>
      </c>
      <c r="K15" s="59">
        <f t="shared" si="1"/>
        <v>396</v>
      </c>
      <c r="L15" s="59">
        <f t="shared" si="2"/>
        <v>396</v>
      </c>
      <c r="M15" s="59">
        <f t="shared" si="3"/>
        <v>396</v>
      </c>
      <c r="N15" s="59"/>
      <c r="O15" s="59"/>
      <c r="P15" s="59"/>
      <c r="Q15" s="46"/>
      <c r="R15" s="46"/>
      <c r="S15" s="46"/>
      <c r="T15" s="46"/>
      <c r="U15" s="46"/>
      <c r="V15" s="46"/>
      <c r="W15" s="46" t="s">
        <v>201</v>
      </c>
      <c r="X15" s="46" t="s">
        <v>719</v>
      </c>
      <c r="Y15" s="46" t="s">
        <v>68</v>
      </c>
      <c r="Z15" s="46" t="s">
        <v>69</v>
      </c>
      <c r="AA15" s="46"/>
      <c r="AB15" s="28"/>
      <c r="AC15" s="28"/>
    </row>
    <row r="16" s="27" customFormat="1" ht="123" customHeight="1" spans="1:29">
      <c r="A16" s="46">
        <v>29</v>
      </c>
      <c r="B16" s="46" t="s">
        <v>203</v>
      </c>
      <c r="C16" s="46" t="s">
        <v>204</v>
      </c>
      <c r="D16" s="46" t="s">
        <v>34</v>
      </c>
      <c r="E16" s="46" t="s">
        <v>38</v>
      </c>
      <c r="F16" s="46" t="s">
        <v>39</v>
      </c>
      <c r="G16" s="46" t="s">
        <v>205</v>
      </c>
      <c r="H16" s="47" t="s">
        <v>705</v>
      </c>
      <c r="I16" s="46" t="s">
        <v>42</v>
      </c>
      <c r="J16" s="46">
        <v>2200</v>
      </c>
      <c r="K16" s="59">
        <f t="shared" si="1"/>
        <v>396</v>
      </c>
      <c r="L16" s="59">
        <f t="shared" si="2"/>
        <v>396</v>
      </c>
      <c r="M16" s="59">
        <f t="shared" si="3"/>
        <v>396</v>
      </c>
      <c r="N16" s="59"/>
      <c r="O16" s="59"/>
      <c r="P16" s="59"/>
      <c r="Q16" s="46"/>
      <c r="R16" s="46"/>
      <c r="S16" s="46"/>
      <c r="T16" s="46"/>
      <c r="U16" s="46"/>
      <c r="V16" s="46"/>
      <c r="W16" s="46" t="s">
        <v>205</v>
      </c>
      <c r="X16" s="46" t="s">
        <v>720</v>
      </c>
      <c r="Y16" s="46" t="s">
        <v>68</v>
      </c>
      <c r="Z16" s="46" t="s">
        <v>69</v>
      </c>
      <c r="AA16" s="46"/>
      <c r="AB16" s="28"/>
      <c r="AC16" s="28"/>
    </row>
    <row r="17" s="27" customFormat="1" ht="123" customHeight="1" spans="1:29">
      <c r="A17" s="46">
        <v>30</v>
      </c>
      <c r="B17" s="46" t="s">
        <v>207</v>
      </c>
      <c r="C17" s="46" t="s">
        <v>208</v>
      </c>
      <c r="D17" s="46" t="s">
        <v>34</v>
      </c>
      <c r="E17" s="46" t="s">
        <v>38</v>
      </c>
      <c r="F17" s="46" t="s">
        <v>39</v>
      </c>
      <c r="G17" s="46" t="s">
        <v>721</v>
      </c>
      <c r="H17" s="47" t="s">
        <v>705</v>
      </c>
      <c r="I17" s="46" t="s">
        <v>42</v>
      </c>
      <c r="J17" s="46">
        <v>2200</v>
      </c>
      <c r="K17" s="59">
        <f t="shared" si="1"/>
        <v>396</v>
      </c>
      <c r="L17" s="59">
        <f t="shared" si="2"/>
        <v>396</v>
      </c>
      <c r="M17" s="59">
        <f t="shared" si="3"/>
        <v>396</v>
      </c>
      <c r="N17" s="59"/>
      <c r="O17" s="59"/>
      <c r="P17" s="59"/>
      <c r="Q17" s="46"/>
      <c r="R17" s="46"/>
      <c r="S17" s="46"/>
      <c r="T17" s="46"/>
      <c r="U17" s="46"/>
      <c r="V17" s="46"/>
      <c r="W17" s="46" t="s">
        <v>209</v>
      </c>
      <c r="X17" s="46" t="s">
        <v>722</v>
      </c>
      <c r="Y17" s="46" t="s">
        <v>68</v>
      </c>
      <c r="Z17" s="46" t="s">
        <v>69</v>
      </c>
      <c r="AA17" s="46"/>
      <c r="AB17" s="28"/>
      <c r="AC17" s="28"/>
    </row>
    <row r="18" s="27" customFormat="1" ht="123" customHeight="1" spans="1:29">
      <c r="A18" s="46">
        <v>31</v>
      </c>
      <c r="B18" s="46" t="s">
        <v>211</v>
      </c>
      <c r="C18" s="46" t="s">
        <v>212</v>
      </c>
      <c r="D18" s="46" t="s">
        <v>34</v>
      </c>
      <c r="E18" s="46" t="s">
        <v>38</v>
      </c>
      <c r="F18" s="46" t="s">
        <v>39</v>
      </c>
      <c r="G18" s="46" t="s">
        <v>213</v>
      </c>
      <c r="H18" s="47" t="s">
        <v>705</v>
      </c>
      <c r="I18" s="46" t="s">
        <v>42</v>
      </c>
      <c r="J18" s="46">
        <v>2200</v>
      </c>
      <c r="K18" s="59">
        <f t="shared" si="1"/>
        <v>396</v>
      </c>
      <c r="L18" s="59">
        <f t="shared" si="2"/>
        <v>396</v>
      </c>
      <c r="M18" s="59">
        <f t="shared" si="3"/>
        <v>396</v>
      </c>
      <c r="N18" s="59"/>
      <c r="O18" s="59"/>
      <c r="P18" s="59"/>
      <c r="Q18" s="46"/>
      <c r="R18" s="46"/>
      <c r="S18" s="46"/>
      <c r="T18" s="46"/>
      <c r="U18" s="46"/>
      <c r="V18" s="46"/>
      <c r="W18" s="46" t="s">
        <v>213</v>
      </c>
      <c r="X18" s="46" t="s">
        <v>723</v>
      </c>
      <c r="Y18" s="46" t="s">
        <v>68</v>
      </c>
      <c r="Z18" s="46" t="s">
        <v>69</v>
      </c>
      <c r="AA18" s="46"/>
      <c r="AB18" s="28"/>
      <c r="AC18" s="28"/>
    </row>
    <row r="19" s="27" customFormat="1" ht="123" customHeight="1" spans="1:29">
      <c r="A19" s="46">
        <v>32</v>
      </c>
      <c r="B19" s="46" t="s">
        <v>215</v>
      </c>
      <c r="C19" s="46" t="s">
        <v>216</v>
      </c>
      <c r="D19" s="46" t="s">
        <v>34</v>
      </c>
      <c r="E19" s="46" t="s">
        <v>38</v>
      </c>
      <c r="F19" s="46" t="s">
        <v>39</v>
      </c>
      <c r="G19" s="46" t="s">
        <v>724</v>
      </c>
      <c r="H19" s="47" t="s">
        <v>705</v>
      </c>
      <c r="I19" s="46" t="s">
        <v>42</v>
      </c>
      <c r="J19" s="46">
        <v>2200</v>
      </c>
      <c r="K19" s="59">
        <f t="shared" si="1"/>
        <v>396</v>
      </c>
      <c r="L19" s="59">
        <f t="shared" si="2"/>
        <v>396</v>
      </c>
      <c r="M19" s="59">
        <f t="shared" si="3"/>
        <v>396</v>
      </c>
      <c r="N19" s="59"/>
      <c r="O19" s="59"/>
      <c r="P19" s="59"/>
      <c r="Q19" s="46"/>
      <c r="R19" s="46"/>
      <c r="S19" s="46"/>
      <c r="T19" s="46"/>
      <c r="U19" s="46"/>
      <c r="V19" s="46"/>
      <c r="W19" s="46" t="s">
        <v>217</v>
      </c>
      <c r="X19" s="46" t="s">
        <v>725</v>
      </c>
      <c r="Y19" s="46" t="s">
        <v>68</v>
      </c>
      <c r="Z19" s="46" t="s">
        <v>69</v>
      </c>
      <c r="AA19" s="46"/>
      <c r="AB19" s="28"/>
      <c r="AC19" s="28"/>
    </row>
    <row r="20" s="27" customFormat="1" ht="123" customHeight="1" spans="1:29">
      <c r="A20" s="46">
        <v>33</v>
      </c>
      <c r="B20" s="46" t="s">
        <v>219</v>
      </c>
      <c r="C20" s="46" t="s">
        <v>220</v>
      </c>
      <c r="D20" s="46" t="s">
        <v>34</v>
      </c>
      <c r="E20" s="46" t="s">
        <v>38</v>
      </c>
      <c r="F20" s="46" t="s">
        <v>39</v>
      </c>
      <c r="G20" s="46" t="s">
        <v>726</v>
      </c>
      <c r="H20" s="47" t="s">
        <v>727</v>
      </c>
      <c r="I20" s="46" t="s">
        <v>42</v>
      </c>
      <c r="J20" s="46">
        <v>2367</v>
      </c>
      <c r="K20" s="59">
        <f t="shared" si="1"/>
        <v>395</v>
      </c>
      <c r="L20" s="59">
        <f t="shared" si="2"/>
        <v>395</v>
      </c>
      <c r="M20" s="59">
        <v>395</v>
      </c>
      <c r="N20" s="59"/>
      <c r="O20" s="59"/>
      <c r="P20" s="59"/>
      <c r="Q20" s="46"/>
      <c r="R20" s="46"/>
      <c r="S20" s="46"/>
      <c r="T20" s="46"/>
      <c r="U20" s="46"/>
      <c r="V20" s="46"/>
      <c r="W20" s="46" t="s">
        <v>221</v>
      </c>
      <c r="X20" s="46" t="s">
        <v>728</v>
      </c>
      <c r="Y20" s="46" t="s">
        <v>68</v>
      </c>
      <c r="Z20" s="46" t="s">
        <v>69</v>
      </c>
      <c r="AA20" s="46"/>
      <c r="AB20" s="28"/>
      <c r="AC20" s="28"/>
    </row>
    <row r="21" s="27" customFormat="1" ht="123" customHeight="1" spans="1:29">
      <c r="A21" s="46">
        <v>34</v>
      </c>
      <c r="B21" s="46" t="s">
        <v>223</v>
      </c>
      <c r="C21" s="46" t="s">
        <v>224</v>
      </c>
      <c r="D21" s="46" t="s">
        <v>34</v>
      </c>
      <c r="E21" s="46" t="s">
        <v>38</v>
      </c>
      <c r="F21" s="46" t="s">
        <v>39</v>
      </c>
      <c r="G21" s="46" t="s">
        <v>225</v>
      </c>
      <c r="H21" s="47" t="s">
        <v>705</v>
      </c>
      <c r="I21" s="46" t="s">
        <v>42</v>
      </c>
      <c r="J21" s="46">
        <v>2200</v>
      </c>
      <c r="K21" s="59">
        <f t="shared" si="1"/>
        <v>396</v>
      </c>
      <c r="L21" s="59">
        <f t="shared" si="2"/>
        <v>396</v>
      </c>
      <c r="M21" s="59">
        <f t="shared" ref="M21:M24" si="4">J21*0.18</f>
        <v>396</v>
      </c>
      <c r="N21" s="59"/>
      <c r="O21" s="59"/>
      <c r="P21" s="59"/>
      <c r="Q21" s="46"/>
      <c r="R21" s="46"/>
      <c r="S21" s="46"/>
      <c r="T21" s="46"/>
      <c r="U21" s="46"/>
      <c r="V21" s="46"/>
      <c r="W21" s="46" t="s">
        <v>225</v>
      </c>
      <c r="X21" s="46" t="s">
        <v>729</v>
      </c>
      <c r="Y21" s="46" t="s">
        <v>68</v>
      </c>
      <c r="Z21" s="46" t="s">
        <v>69</v>
      </c>
      <c r="AA21" s="46"/>
      <c r="AB21" s="28"/>
      <c r="AC21" s="28"/>
    </row>
    <row r="22" s="27" customFormat="1" ht="123" customHeight="1" spans="1:29">
      <c r="A22" s="46">
        <v>35</v>
      </c>
      <c r="B22" s="46" t="s">
        <v>227</v>
      </c>
      <c r="C22" s="46" t="s">
        <v>228</v>
      </c>
      <c r="D22" s="46" t="s">
        <v>34</v>
      </c>
      <c r="E22" s="46" t="s">
        <v>38</v>
      </c>
      <c r="F22" s="46" t="s">
        <v>39</v>
      </c>
      <c r="G22" s="46" t="s">
        <v>730</v>
      </c>
      <c r="H22" s="47" t="s">
        <v>731</v>
      </c>
      <c r="I22" s="46" t="s">
        <v>42</v>
      </c>
      <c r="J22" s="46">
        <v>2150</v>
      </c>
      <c r="K22" s="59">
        <f t="shared" si="1"/>
        <v>387</v>
      </c>
      <c r="L22" s="59">
        <f t="shared" si="2"/>
        <v>387</v>
      </c>
      <c r="M22" s="59">
        <f t="shared" si="4"/>
        <v>387</v>
      </c>
      <c r="N22" s="59"/>
      <c r="O22" s="59"/>
      <c r="P22" s="59"/>
      <c r="Q22" s="46"/>
      <c r="R22" s="46"/>
      <c r="S22" s="46"/>
      <c r="T22" s="46"/>
      <c r="U22" s="46"/>
      <c r="V22" s="46"/>
      <c r="W22" s="46" t="s">
        <v>229</v>
      </c>
      <c r="X22" s="46" t="s">
        <v>732</v>
      </c>
      <c r="Y22" s="46" t="s">
        <v>68</v>
      </c>
      <c r="Z22" s="46" t="s">
        <v>69</v>
      </c>
      <c r="AA22" s="46"/>
      <c r="AB22" s="28"/>
      <c r="AC22" s="28"/>
    </row>
    <row r="23" s="27" customFormat="1" ht="123" customHeight="1" spans="1:29">
      <c r="A23" s="46">
        <v>36</v>
      </c>
      <c r="B23" s="46" t="s">
        <v>231</v>
      </c>
      <c r="C23" s="46" t="s">
        <v>232</v>
      </c>
      <c r="D23" s="46" t="s">
        <v>34</v>
      </c>
      <c r="E23" s="46" t="s">
        <v>38</v>
      </c>
      <c r="F23" s="46" t="s">
        <v>39</v>
      </c>
      <c r="G23" s="46" t="s">
        <v>233</v>
      </c>
      <c r="H23" s="47" t="s">
        <v>705</v>
      </c>
      <c r="I23" s="46" t="s">
        <v>42</v>
      </c>
      <c r="J23" s="46">
        <v>2200</v>
      </c>
      <c r="K23" s="59">
        <f t="shared" si="1"/>
        <v>396</v>
      </c>
      <c r="L23" s="59">
        <f t="shared" si="2"/>
        <v>396</v>
      </c>
      <c r="M23" s="59">
        <f t="shared" si="4"/>
        <v>396</v>
      </c>
      <c r="N23" s="59"/>
      <c r="O23" s="59"/>
      <c r="P23" s="59"/>
      <c r="Q23" s="46"/>
      <c r="R23" s="46"/>
      <c r="S23" s="46"/>
      <c r="T23" s="46"/>
      <c r="U23" s="46"/>
      <c r="V23" s="46"/>
      <c r="W23" s="46" t="s">
        <v>233</v>
      </c>
      <c r="X23" s="46" t="s">
        <v>733</v>
      </c>
      <c r="Y23" s="46" t="s">
        <v>68</v>
      </c>
      <c r="Z23" s="46" t="s">
        <v>69</v>
      </c>
      <c r="AA23" s="46"/>
      <c r="AB23" s="28"/>
      <c r="AC23" s="28"/>
    </row>
    <row r="24" s="27" customFormat="1" ht="123" customHeight="1" spans="1:29">
      <c r="A24" s="46">
        <v>37</v>
      </c>
      <c r="B24" s="46" t="s">
        <v>235</v>
      </c>
      <c r="C24" s="46" t="s">
        <v>236</v>
      </c>
      <c r="D24" s="46" t="s">
        <v>34</v>
      </c>
      <c r="E24" s="46" t="s">
        <v>38</v>
      </c>
      <c r="F24" s="46" t="s">
        <v>39</v>
      </c>
      <c r="G24" s="46" t="s">
        <v>237</v>
      </c>
      <c r="H24" s="47" t="s">
        <v>734</v>
      </c>
      <c r="I24" s="46" t="s">
        <v>42</v>
      </c>
      <c r="J24" s="46">
        <v>2000</v>
      </c>
      <c r="K24" s="59">
        <f t="shared" si="1"/>
        <v>360</v>
      </c>
      <c r="L24" s="59">
        <f t="shared" si="2"/>
        <v>360</v>
      </c>
      <c r="M24" s="59">
        <f t="shared" si="4"/>
        <v>360</v>
      </c>
      <c r="N24" s="59"/>
      <c r="O24" s="59"/>
      <c r="P24" s="59"/>
      <c r="Q24" s="46"/>
      <c r="R24" s="46"/>
      <c r="S24" s="46"/>
      <c r="T24" s="46"/>
      <c r="U24" s="46"/>
      <c r="V24" s="46"/>
      <c r="W24" s="46" t="s">
        <v>237</v>
      </c>
      <c r="X24" s="46" t="s">
        <v>735</v>
      </c>
      <c r="Y24" s="46" t="s">
        <v>68</v>
      </c>
      <c r="Z24" s="46" t="s">
        <v>69</v>
      </c>
      <c r="AA24" s="46"/>
      <c r="AB24" s="28"/>
      <c r="AC24" s="28"/>
    </row>
    <row r="25" s="27" customFormat="1" ht="123" customHeight="1" spans="1:29">
      <c r="A25" s="46">
        <v>38</v>
      </c>
      <c r="B25" s="46" t="s">
        <v>239</v>
      </c>
      <c r="C25" s="46" t="s">
        <v>240</v>
      </c>
      <c r="D25" s="46" t="s">
        <v>34</v>
      </c>
      <c r="E25" s="46" t="s">
        <v>38</v>
      </c>
      <c r="F25" s="46" t="s">
        <v>39</v>
      </c>
      <c r="G25" s="46" t="s">
        <v>181</v>
      </c>
      <c r="H25" s="47" t="s">
        <v>736</v>
      </c>
      <c r="I25" s="46" t="s">
        <v>42</v>
      </c>
      <c r="J25" s="46">
        <v>2045</v>
      </c>
      <c r="K25" s="59">
        <f t="shared" si="1"/>
        <v>306</v>
      </c>
      <c r="L25" s="59">
        <f t="shared" si="2"/>
        <v>306</v>
      </c>
      <c r="M25" s="59">
        <v>306</v>
      </c>
      <c r="N25" s="59"/>
      <c r="O25" s="59"/>
      <c r="P25" s="59"/>
      <c r="Q25" s="46"/>
      <c r="R25" s="46"/>
      <c r="S25" s="46"/>
      <c r="T25" s="46"/>
      <c r="U25" s="46"/>
      <c r="V25" s="46"/>
      <c r="W25" s="46" t="s">
        <v>181</v>
      </c>
      <c r="X25" s="46" t="s">
        <v>709</v>
      </c>
      <c r="Y25" s="46" t="s">
        <v>68</v>
      </c>
      <c r="Z25" s="46" t="s">
        <v>69</v>
      </c>
      <c r="AA25" s="46"/>
      <c r="AB25" s="28"/>
      <c r="AC25" s="28"/>
    </row>
    <row r="26" s="27" customFormat="1" ht="123" customHeight="1" spans="1:29">
      <c r="A26" s="46">
        <v>39</v>
      </c>
      <c r="B26" s="46" t="s">
        <v>242</v>
      </c>
      <c r="C26" s="46" t="s">
        <v>243</v>
      </c>
      <c r="D26" s="46" t="s">
        <v>34</v>
      </c>
      <c r="E26" s="46" t="s">
        <v>38</v>
      </c>
      <c r="F26" s="46" t="s">
        <v>39</v>
      </c>
      <c r="G26" s="46" t="s">
        <v>185</v>
      </c>
      <c r="H26" s="47" t="s">
        <v>737</v>
      </c>
      <c r="I26" s="46" t="s">
        <v>42</v>
      </c>
      <c r="J26" s="46">
        <v>2600</v>
      </c>
      <c r="K26" s="59">
        <f t="shared" si="1"/>
        <v>390</v>
      </c>
      <c r="L26" s="59">
        <f t="shared" si="2"/>
        <v>390</v>
      </c>
      <c r="M26" s="59">
        <f t="shared" ref="M26:M32" si="5">J26*0.15</f>
        <v>390</v>
      </c>
      <c r="N26" s="59"/>
      <c r="O26" s="59"/>
      <c r="P26" s="59"/>
      <c r="Q26" s="46"/>
      <c r="R26" s="46"/>
      <c r="S26" s="46"/>
      <c r="T26" s="46"/>
      <c r="U26" s="46"/>
      <c r="V26" s="46"/>
      <c r="W26" s="46" t="s">
        <v>185</v>
      </c>
      <c r="X26" s="46" t="s">
        <v>712</v>
      </c>
      <c r="Y26" s="46" t="s">
        <v>68</v>
      </c>
      <c r="Z26" s="46" t="s">
        <v>69</v>
      </c>
      <c r="AA26" s="46"/>
      <c r="AB26" s="28"/>
      <c r="AC26" s="28"/>
    </row>
    <row r="27" s="27" customFormat="1" ht="123" customHeight="1" spans="1:29">
      <c r="A27" s="46">
        <v>40</v>
      </c>
      <c r="B27" s="46" t="s">
        <v>245</v>
      </c>
      <c r="C27" s="46" t="s">
        <v>246</v>
      </c>
      <c r="D27" s="46" t="s">
        <v>34</v>
      </c>
      <c r="E27" s="46" t="s">
        <v>38</v>
      </c>
      <c r="F27" s="46" t="s">
        <v>39</v>
      </c>
      <c r="G27" s="46" t="s">
        <v>193</v>
      </c>
      <c r="H27" s="47" t="s">
        <v>738</v>
      </c>
      <c r="I27" s="46" t="s">
        <v>42</v>
      </c>
      <c r="J27" s="46">
        <v>4400</v>
      </c>
      <c r="K27" s="59">
        <f t="shared" si="1"/>
        <v>660</v>
      </c>
      <c r="L27" s="59">
        <f t="shared" si="2"/>
        <v>660</v>
      </c>
      <c r="M27" s="59">
        <f t="shared" si="5"/>
        <v>660</v>
      </c>
      <c r="N27" s="59"/>
      <c r="O27" s="59"/>
      <c r="P27" s="59"/>
      <c r="Q27" s="46"/>
      <c r="R27" s="46"/>
      <c r="S27" s="46"/>
      <c r="T27" s="46"/>
      <c r="U27" s="46"/>
      <c r="V27" s="46"/>
      <c r="W27" s="46" t="s">
        <v>193</v>
      </c>
      <c r="X27" s="46" t="s">
        <v>717</v>
      </c>
      <c r="Y27" s="46" t="s">
        <v>68</v>
      </c>
      <c r="Z27" s="46" t="s">
        <v>69</v>
      </c>
      <c r="AA27" s="46"/>
      <c r="AB27" s="28"/>
      <c r="AC27" s="28"/>
    </row>
    <row r="28" s="27" customFormat="1" ht="123" customHeight="1" spans="1:29">
      <c r="A28" s="46">
        <v>42</v>
      </c>
      <c r="B28" s="46" t="s">
        <v>252</v>
      </c>
      <c r="C28" s="46" t="s">
        <v>253</v>
      </c>
      <c r="D28" s="46" t="s">
        <v>34</v>
      </c>
      <c r="E28" s="46" t="s">
        <v>38</v>
      </c>
      <c r="F28" s="46" t="s">
        <v>39</v>
      </c>
      <c r="G28" s="46" t="s">
        <v>197</v>
      </c>
      <c r="H28" s="47" t="s">
        <v>254</v>
      </c>
      <c r="I28" s="46" t="s">
        <v>42</v>
      </c>
      <c r="J28" s="46">
        <v>1500</v>
      </c>
      <c r="K28" s="59">
        <f t="shared" si="1"/>
        <v>225</v>
      </c>
      <c r="L28" s="59">
        <f t="shared" si="2"/>
        <v>225</v>
      </c>
      <c r="M28" s="59">
        <v>225</v>
      </c>
      <c r="N28" s="59"/>
      <c r="O28" s="59"/>
      <c r="P28" s="59"/>
      <c r="Q28" s="46"/>
      <c r="R28" s="46"/>
      <c r="S28" s="46"/>
      <c r="T28" s="46"/>
      <c r="U28" s="46"/>
      <c r="V28" s="46"/>
      <c r="W28" s="46" t="s">
        <v>197</v>
      </c>
      <c r="X28" s="46" t="s">
        <v>718</v>
      </c>
      <c r="Y28" s="46" t="s">
        <v>68</v>
      </c>
      <c r="Z28" s="46" t="s">
        <v>69</v>
      </c>
      <c r="AA28" s="46"/>
      <c r="AB28" s="28"/>
      <c r="AC28" s="28"/>
    </row>
    <row r="29" s="27" customFormat="1" ht="123" customHeight="1" spans="1:29">
      <c r="A29" s="46">
        <v>43</v>
      </c>
      <c r="B29" s="46" t="s">
        <v>255</v>
      </c>
      <c r="C29" s="46" t="s">
        <v>256</v>
      </c>
      <c r="D29" s="46" t="s">
        <v>34</v>
      </c>
      <c r="E29" s="46" t="s">
        <v>38</v>
      </c>
      <c r="F29" s="46" t="s">
        <v>39</v>
      </c>
      <c r="G29" s="46" t="s">
        <v>205</v>
      </c>
      <c r="H29" s="47" t="s">
        <v>739</v>
      </c>
      <c r="I29" s="46" t="s">
        <v>42</v>
      </c>
      <c r="J29" s="46">
        <v>2200</v>
      </c>
      <c r="K29" s="59">
        <f t="shared" si="1"/>
        <v>330</v>
      </c>
      <c r="L29" s="59">
        <f t="shared" si="2"/>
        <v>330</v>
      </c>
      <c r="M29" s="59">
        <f t="shared" si="5"/>
        <v>330</v>
      </c>
      <c r="N29" s="59"/>
      <c r="O29" s="59"/>
      <c r="P29" s="59"/>
      <c r="Q29" s="46"/>
      <c r="R29" s="46"/>
      <c r="S29" s="46"/>
      <c r="T29" s="46"/>
      <c r="U29" s="46"/>
      <c r="V29" s="46"/>
      <c r="W29" s="46" t="s">
        <v>205</v>
      </c>
      <c r="X29" s="46" t="s">
        <v>720</v>
      </c>
      <c r="Y29" s="46" t="s">
        <v>68</v>
      </c>
      <c r="Z29" s="46" t="s">
        <v>69</v>
      </c>
      <c r="AA29" s="46"/>
      <c r="AB29" s="28"/>
      <c r="AC29" s="28"/>
    </row>
    <row r="30" s="28" customFormat="1" ht="123" customHeight="1" spans="1:27">
      <c r="A30" s="46">
        <v>45</v>
      </c>
      <c r="B30" s="46" t="s">
        <v>264</v>
      </c>
      <c r="C30" s="48" t="s">
        <v>265</v>
      </c>
      <c r="D30" s="46" t="s">
        <v>34</v>
      </c>
      <c r="E30" s="46" t="s">
        <v>38</v>
      </c>
      <c r="F30" s="46" t="s">
        <v>39</v>
      </c>
      <c r="G30" s="46" t="s">
        <v>225</v>
      </c>
      <c r="H30" s="47" t="s">
        <v>740</v>
      </c>
      <c r="I30" s="46" t="s">
        <v>42</v>
      </c>
      <c r="J30" s="46">
        <v>3500</v>
      </c>
      <c r="K30" s="59">
        <f t="shared" si="1"/>
        <v>525</v>
      </c>
      <c r="L30" s="59">
        <f t="shared" si="2"/>
        <v>525</v>
      </c>
      <c r="M30" s="59">
        <f t="shared" si="5"/>
        <v>525</v>
      </c>
      <c r="N30" s="59"/>
      <c r="O30" s="59"/>
      <c r="P30" s="59"/>
      <c r="Q30" s="46"/>
      <c r="R30" s="46"/>
      <c r="S30" s="46"/>
      <c r="T30" s="46"/>
      <c r="U30" s="46"/>
      <c r="V30" s="46"/>
      <c r="W30" s="46" t="s">
        <v>225</v>
      </c>
      <c r="X30" s="46" t="s">
        <v>729</v>
      </c>
      <c r="Y30" s="46" t="s">
        <v>68</v>
      </c>
      <c r="Z30" s="46" t="s">
        <v>69</v>
      </c>
      <c r="AA30" s="46"/>
    </row>
    <row r="31" s="28" customFormat="1" ht="123" customHeight="1" spans="1:27">
      <c r="A31" s="46">
        <v>46</v>
      </c>
      <c r="B31" s="46" t="s">
        <v>267</v>
      </c>
      <c r="C31" s="48" t="s">
        <v>268</v>
      </c>
      <c r="D31" s="46" t="s">
        <v>34</v>
      </c>
      <c r="E31" s="46" t="s">
        <v>38</v>
      </c>
      <c r="F31" s="46" t="s">
        <v>39</v>
      </c>
      <c r="G31" s="46" t="s">
        <v>229</v>
      </c>
      <c r="H31" s="47" t="s">
        <v>741</v>
      </c>
      <c r="I31" s="46" t="s">
        <v>42</v>
      </c>
      <c r="J31" s="46">
        <v>1900</v>
      </c>
      <c r="K31" s="59">
        <f t="shared" si="1"/>
        <v>285</v>
      </c>
      <c r="L31" s="59">
        <f t="shared" si="2"/>
        <v>285</v>
      </c>
      <c r="M31" s="59">
        <f t="shared" si="5"/>
        <v>285</v>
      </c>
      <c r="N31" s="59"/>
      <c r="O31" s="59"/>
      <c r="P31" s="59"/>
      <c r="Q31" s="46"/>
      <c r="R31" s="46"/>
      <c r="S31" s="46"/>
      <c r="T31" s="46"/>
      <c r="U31" s="46"/>
      <c r="V31" s="46"/>
      <c r="W31" s="46" t="s">
        <v>229</v>
      </c>
      <c r="X31" s="46" t="s">
        <v>732</v>
      </c>
      <c r="Y31" s="46" t="s">
        <v>68</v>
      </c>
      <c r="Z31" s="46" t="s">
        <v>69</v>
      </c>
      <c r="AA31" s="46"/>
    </row>
    <row r="32" s="27" customFormat="1" ht="123" customHeight="1" spans="1:29">
      <c r="A32" s="46">
        <v>47</v>
      </c>
      <c r="B32" s="46" t="s">
        <v>270</v>
      </c>
      <c r="C32" s="48" t="s">
        <v>271</v>
      </c>
      <c r="D32" s="46" t="s">
        <v>34</v>
      </c>
      <c r="E32" s="46" t="s">
        <v>38</v>
      </c>
      <c r="F32" s="46" t="s">
        <v>39</v>
      </c>
      <c r="G32" s="46" t="s">
        <v>233</v>
      </c>
      <c r="H32" s="47" t="s">
        <v>742</v>
      </c>
      <c r="I32" s="46" t="s">
        <v>42</v>
      </c>
      <c r="J32" s="46">
        <v>2380</v>
      </c>
      <c r="K32" s="59">
        <f t="shared" si="1"/>
        <v>357</v>
      </c>
      <c r="L32" s="59">
        <f t="shared" si="2"/>
        <v>357</v>
      </c>
      <c r="M32" s="59">
        <f t="shared" si="5"/>
        <v>357</v>
      </c>
      <c r="N32" s="59"/>
      <c r="O32" s="59"/>
      <c r="P32" s="59"/>
      <c r="Q32" s="46"/>
      <c r="R32" s="46"/>
      <c r="S32" s="46"/>
      <c r="T32" s="46"/>
      <c r="U32" s="46"/>
      <c r="V32" s="46"/>
      <c r="W32" s="46" t="s">
        <v>233</v>
      </c>
      <c r="X32" s="46" t="s">
        <v>733</v>
      </c>
      <c r="Y32" s="46" t="s">
        <v>68</v>
      </c>
      <c r="Z32" s="46" t="s">
        <v>69</v>
      </c>
      <c r="AA32" s="46"/>
      <c r="AB32" s="28"/>
      <c r="AC32" s="28"/>
    </row>
    <row r="33" s="27" customFormat="1" ht="123" customHeight="1" spans="1:29">
      <c r="A33" s="46">
        <v>48</v>
      </c>
      <c r="B33" s="46" t="s">
        <v>273</v>
      </c>
      <c r="C33" s="48" t="s">
        <v>274</v>
      </c>
      <c r="D33" s="46" t="s">
        <v>34</v>
      </c>
      <c r="E33" s="46" t="s">
        <v>38</v>
      </c>
      <c r="F33" s="46" t="s">
        <v>39</v>
      </c>
      <c r="G33" s="46" t="s">
        <v>237</v>
      </c>
      <c r="H33" s="47" t="s">
        <v>275</v>
      </c>
      <c r="I33" s="46" t="s">
        <v>42</v>
      </c>
      <c r="J33" s="46">
        <v>4110</v>
      </c>
      <c r="K33" s="59">
        <f t="shared" si="1"/>
        <v>616.5</v>
      </c>
      <c r="L33" s="59">
        <f t="shared" si="2"/>
        <v>616.5</v>
      </c>
      <c r="M33" s="59">
        <v>616.5</v>
      </c>
      <c r="N33" s="59"/>
      <c r="O33" s="59"/>
      <c r="P33" s="59"/>
      <c r="Q33" s="46"/>
      <c r="R33" s="46"/>
      <c r="S33" s="46"/>
      <c r="T33" s="46"/>
      <c r="U33" s="46"/>
      <c r="V33" s="46"/>
      <c r="W33" s="46" t="s">
        <v>237</v>
      </c>
      <c r="X33" s="46" t="s">
        <v>735</v>
      </c>
      <c r="Y33" s="46" t="s">
        <v>68</v>
      </c>
      <c r="Z33" s="46" t="s">
        <v>69</v>
      </c>
      <c r="AA33" s="46"/>
      <c r="AB33" s="28"/>
      <c r="AC33" s="28"/>
    </row>
  </sheetData>
  <autoFilter xmlns:etc="http://www.wps.cn/officeDocument/2017/etCustomData" ref="A7:AC33" etc:filterBottomFollowUsedRange="0">
    <extLst/>
  </autoFilter>
  <mergeCells count="32">
    <mergeCell ref="A1:AA1"/>
    <mergeCell ref="A2:D2"/>
    <mergeCell ref="L3:V3"/>
    <mergeCell ref="L4:S4"/>
    <mergeCell ref="M5:N5"/>
    <mergeCell ref="A7:F7"/>
    <mergeCell ref="A8:C8"/>
    <mergeCell ref="A3:A6"/>
    <mergeCell ref="B3:B6"/>
    <mergeCell ref="C3:C6"/>
    <mergeCell ref="D3:D6"/>
    <mergeCell ref="E3:E6"/>
    <mergeCell ref="F3:F6"/>
    <mergeCell ref="G3:G6"/>
    <mergeCell ref="H3:H6"/>
    <mergeCell ref="I3:I6"/>
    <mergeCell ref="J3:J6"/>
    <mergeCell ref="K3:K6"/>
    <mergeCell ref="L5:L6"/>
    <mergeCell ref="O5:O6"/>
    <mergeCell ref="P5:P6"/>
    <mergeCell ref="Q5:Q6"/>
    <mergeCell ref="R5:R6"/>
    <mergeCell ref="S5:S6"/>
    <mergeCell ref="T4:T6"/>
    <mergeCell ref="U4:U6"/>
    <mergeCell ref="V4:V6"/>
    <mergeCell ref="W3:W6"/>
    <mergeCell ref="X3:X6"/>
    <mergeCell ref="Y3:Y6"/>
    <mergeCell ref="Z3:Z6"/>
    <mergeCell ref="AA3:AA6"/>
  </mergeCells>
  <dataValidations count="4">
    <dataValidation type="list" allowBlank="1" showInputMessage="1" showErrorMessage="1" sqref="D9:D33">
      <formula1>下拉列表!$A$1:$G$1</formula1>
    </dataValidation>
    <dataValidation type="list" allowBlank="1" showErrorMessage="1" sqref="E4:E8 E34: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E9:E33">
      <formula1>INDIRECT(D9)</formula1>
    </dataValidation>
    <dataValidation type="list" allowBlank="1" showInputMessage="1" showErrorMessage="1" sqref="F9:F33">
      <formula1>"新建,改建,扩建"</formula1>
    </dataValidation>
  </dataValidations>
  <pageMargins left="0.393055555555556" right="0.393055555555556" top="0.590277777777778" bottom="0.590277777777778" header="0.298611111111111" footer="0.298611111111111"/>
  <pageSetup paperSize="9" scale="26" fitToHeight="0" orientation="landscape" horizontalDpi="600"/>
  <headerFooter>
    <oddFooter>&amp;C第 &amp;P 页，共 &amp;N 页</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22"/>
  <sheetViews>
    <sheetView topLeftCell="A19" workbookViewId="0">
      <selection activeCell="H11" sqref="H11"/>
    </sheetView>
  </sheetViews>
  <sheetFormatPr defaultColWidth="9.23333333333333" defaultRowHeight="15.75"/>
  <cols>
    <col min="3" max="3" width="24.15" customWidth="1"/>
    <col min="4" max="6" width="9.23333333333333" customWidth="1"/>
    <col min="7" max="7" width="12.7666666666667" customWidth="1"/>
    <col min="8" max="8" width="63.4583333333333" customWidth="1"/>
    <col min="11" max="11" width="11.6166666666667" customWidth="1"/>
  </cols>
  <sheetData>
    <row r="2" ht="81" spans="1:15">
      <c r="A2" s="10" t="s">
        <v>2</v>
      </c>
      <c r="B2" s="10" t="s">
        <v>3</v>
      </c>
      <c r="C2" s="10" t="s">
        <v>4</v>
      </c>
      <c r="D2" s="10" t="s">
        <v>5</v>
      </c>
      <c r="E2" s="10" t="s">
        <v>6</v>
      </c>
      <c r="F2" s="10" t="s">
        <v>7</v>
      </c>
      <c r="G2" s="10" t="s">
        <v>8</v>
      </c>
      <c r="H2" s="10" t="s">
        <v>9</v>
      </c>
      <c r="I2" s="10" t="s">
        <v>10</v>
      </c>
      <c r="J2" s="10" t="s">
        <v>11</v>
      </c>
      <c r="K2" s="16" t="s">
        <v>12</v>
      </c>
      <c r="L2" s="17" t="s">
        <v>14</v>
      </c>
      <c r="M2" s="10" t="s">
        <v>15</v>
      </c>
      <c r="N2" s="10" t="s">
        <v>16</v>
      </c>
      <c r="O2" s="10" t="s">
        <v>17</v>
      </c>
    </row>
    <row r="3" ht="20.25" spans="1:15">
      <c r="A3" s="11" t="s">
        <v>32</v>
      </c>
      <c r="B3" s="11"/>
      <c r="C3" s="11"/>
      <c r="D3" s="11"/>
      <c r="E3" s="11"/>
      <c r="F3" s="11"/>
      <c r="G3" s="11"/>
      <c r="H3" s="11"/>
      <c r="I3" s="11"/>
      <c r="J3" s="11"/>
      <c r="K3" s="18"/>
      <c r="L3" s="18"/>
      <c r="M3" s="19"/>
      <c r="N3" s="19"/>
      <c r="O3" s="19"/>
    </row>
    <row r="4" ht="152" customHeight="1" spans="1:15">
      <c r="A4" s="12">
        <v>1</v>
      </c>
      <c r="B4" s="12"/>
      <c r="C4" s="13" t="s">
        <v>1071</v>
      </c>
      <c r="D4" s="12" t="s">
        <v>509</v>
      </c>
      <c r="E4" s="14" t="s">
        <v>513</v>
      </c>
      <c r="F4" s="14" t="s">
        <v>39</v>
      </c>
      <c r="G4" s="12" t="s">
        <v>1072</v>
      </c>
      <c r="H4" s="15" t="s">
        <v>1073</v>
      </c>
      <c r="I4" s="14" t="s">
        <v>423</v>
      </c>
      <c r="J4" s="14">
        <v>10</v>
      </c>
      <c r="K4" s="20">
        <v>716</v>
      </c>
      <c r="L4" s="12">
        <v>1140</v>
      </c>
      <c r="M4" s="12" t="s">
        <v>217</v>
      </c>
      <c r="N4" s="21"/>
      <c r="O4" s="12"/>
    </row>
    <row r="5" ht="152" customHeight="1" spans="1:15">
      <c r="A5" s="12">
        <v>2</v>
      </c>
      <c r="B5" s="12"/>
      <c r="C5" s="12" t="s">
        <v>1074</v>
      </c>
      <c r="D5" s="12" t="s">
        <v>34</v>
      </c>
      <c r="E5" s="14" t="s">
        <v>38</v>
      </c>
      <c r="F5" s="14" t="s">
        <v>39</v>
      </c>
      <c r="G5" s="12" t="s">
        <v>1075</v>
      </c>
      <c r="H5" s="15" t="s">
        <v>1076</v>
      </c>
      <c r="I5" s="14" t="s">
        <v>42</v>
      </c>
      <c r="J5" s="14">
        <v>6140</v>
      </c>
      <c r="K5" s="20">
        <v>1800</v>
      </c>
      <c r="L5" s="12"/>
      <c r="M5" s="12" t="s">
        <v>205</v>
      </c>
      <c r="N5" s="21"/>
      <c r="O5" s="12"/>
    </row>
    <row r="6" ht="67" customHeight="1" spans="1:15">
      <c r="A6" s="12">
        <v>3</v>
      </c>
      <c r="B6" s="12"/>
      <c r="C6" s="12" t="s">
        <v>1077</v>
      </c>
      <c r="D6" s="12" t="s">
        <v>509</v>
      </c>
      <c r="E6" s="14" t="s">
        <v>513</v>
      </c>
      <c r="F6" s="14" t="s">
        <v>39</v>
      </c>
      <c r="G6" s="12" t="s">
        <v>1078</v>
      </c>
      <c r="H6" s="15" t="s">
        <v>1079</v>
      </c>
      <c r="I6" s="14" t="s">
        <v>423</v>
      </c>
      <c r="J6" s="14">
        <v>15</v>
      </c>
      <c r="K6" s="20">
        <v>1000</v>
      </c>
      <c r="L6" s="12"/>
      <c r="M6" s="12" t="s">
        <v>177</v>
      </c>
      <c r="N6" s="21"/>
      <c r="O6" s="12"/>
    </row>
    <row r="7" ht="84" customHeight="1" spans="1:15">
      <c r="A7" s="12">
        <v>4</v>
      </c>
      <c r="B7" s="12"/>
      <c r="C7" s="12" t="s">
        <v>1080</v>
      </c>
      <c r="D7" s="12" t="s">
        <v>509</v>
      </c>
      <c r="E7" s="14" t="s">
        <v>513</v>
      </c>
      <c r="F7" s="14" t="s">
        <v>39</v>
      </c>
      <c r="G7" s="12" t="s">
        <v>415</v>
      </c>
      <c r="H7" s="15" t="s">
        <v>1081</v>
      </c>
      <c r="I7" s="14" t="s">
        <v>423</v>
      </c>
      <c r="J7" s="14">
        <v>13.5</v>
      </c>
      <c r="K7" s="20">
        <v>950</v>
      </c>
      <c r="L7" s="12"/>
      <c r="M7" s="12" t="s">
        <v>177</v>
      </c>
      <c r="N7" s="21"/>
      <c r="O7" s="12"/>
    </row>
    <row r="8" ht="124" customHeight="1" spans="1:15">
      <c r="A8" s="12">
        <v>5</v>
      </c>
      <c r="B8" s="12"/>
      <c r="C8" s="12" t="s">
        <v>1082</v>
      </c>
      <c r="D8" s="12" t="s">
        <v>509</v>
      </c>
      <c r="E8" s="14" t="s">
        <v>513</v>
      </c>
      <c r="F8" s="14" t="s">
        <v>39</v>
      </c>
      <c r="G8" s="12" t="s">
        <v>1083</v>
      </c>
      <c r="H8" s="15" t="s">
        <v>1084</v>
      </c>
      <c r="I8" s="14" t="s">
        <v>423</v>
      </c>
      <c r="J8" s="14">
        <v>6.7</v>
      </c>
      <c r="K8" s="20">
        <v>500</v>
      </c>
      <c r="L8" s="12"/>
      <c r="M8" s="12" t="s">
        <v>181</v>
      </c>
      <c r="N8" s="21"/>
      <c r="O8" s="12"/>
    </row>
    <row r="9" ht="85" customHeight="1" spans="1:15">
      <c r="A9" s="12">
        <v>6</v>
      </c>
      <c r="B9" s="12"/>
      <c r="C9" s="13" t="s">
        <v>1085</v>
      </c>
      <c r="D9" s="12" t="s">
        <v>34</v>
      </c>
      <c r="E9" s="14" t="s">
        <v>1086</v>
      </c>
      <c r="F9" s="14"/>
      <c r="G9" s="12" t="s">
        <v>847</v>
      </c>
      <c r="H9" s="15" t="s">
        <v>1087</v>
      </c>
      <c r="I9" s="14" t="s">
        <v>321</v>
      </c>
      <c r="J9" s="14">
        <v>4000</v>
      </c>
      <c r="K9" s="20">
        <v>800</v>
      </c>
      <c r="L9" s="12"/>
      <c r="M9" s="12" t="s">
        <v>185</v>
      </c>
      <c r="N9" s="21"/>
      <c r="O9" s="12" t="s">
        <v>1088</v>
      </c>
    </row>
    <row r="10" ht="75" customHeight="1" spans="1:15">
      <c r="A10" s="12">
        <v>7</v>
      </c>
      <c r="B10" s="12"/>
      <c r="C10" s="12" t="s">
        <v>1089</v>
      </c>
      <c r="D10" s="12" t="s">
        <v>34</v>
      </c>
      <c r="E10" s="14" t="s">
        <v>352</v>
      </c>
      <c r="F10" s="14"/>
      <c r="G10" s="12" t="s">
        <v>393</v>
      </c>
      <c r="H10" s="15" t="s">
        <v>1090</v>
      </c>
      <c r="I10" s="14" t="s">
        <v>406</v>
      </c>
      <c r="J10" s="14">
        <v>1</v>
      </c>
      <c r="K10" s="20">
        <v>160</v>
      </c>
      <c r="L10" s="12"/>
      <c r="M10" s="12" t="s">
        <v>185</v>
      </c>
      <c r="N10" s="21"/>
      <c r="O10" s="12"/>
    </row>
    <row r="11" ht="140" customHeight="1" spans="1:15">
      <c r="A11" s="12">
        <v>8</v>
      </c>
      <c r="B11" s="12"/>
      <c r="C11" s="12" t="s">
        <v>1091</v>
      </c>
      <c r="D11" s="12" t="s">
        <v>34</v>
      </c>
      <c r="E11" s="14" t="s">
        <v>38</v>
      </c>
      <c r="F11" s="14"/>
      <c r="G11" s="12" t="s">
        <v>1092</v>
      </c>
      <c r="H11" s="15" t="s">
        <v>1093</v>
      </c>
      <c r="I11" s="14" t="s">
        <v>423</v>
      </c>
      <c r="J11" s="14">
        <v>5</v>
      </c>
      <c r="K11" s="20">
        <v>1200</v>
      </c>
      <c r="L11" s="12"/>
      <c r="M11" s="12" t="s">
        <v>229</v>
      </c>
      <c r="N11" s="21"/>
      <c r="O11" s="12"/>
    </row>
    <row r="12" ht="90" customHeight="1" spans="1:15">
      <c r="A12" s="12">
        <v>9</v>
      </c>
      <c r="B12" s="12"/>
      <c r="C12" s="12" t="s">
        <v>1094</v>
      </c>
      <c r="D12" s="12" t="s">
        <v>34</v>
      </c>
      <c r="E12" s="14" t="s">
        <v>38</v>
      </c>
      <c r="F12" s="14"/>
      <c r="G12" s="12" t="s">
        <v>1095</v>
      </c>
      <c r="H12" s="15" t="s">
        <v>1096</v>
      </c>
      <c r="I12" s="14" t="s">
        <v>423</v>
      </c>
      <c r="J12" s="14">
        <v>5.7</v>
      </c>
      <c r="K12" s="20">
        <v>606</v>
      </c>
      <c r="L12" s="12"/>
      <c r="M12" s="12" t="s">
        <v>461</v>
      </c>
      <c r="N12" s="21"/>
      <c r="O12" s="12"/>
    </row>
    <row r="13" ht="244" customHeight="1" spans="1:15">
      <c r="A13" s="12">
        <v>10</v>
      </c>
      <c r="B13" s="12"/>
      <c r="C13" s="12" t="s">
        <v>512</v>
      </c>
      <c r="D13" s="12" t="s">
        <v>509</v>
      </c>
      <c r="E13" s="14" t="s">
        <v>513</v>
      </c>
      <c r="F13" s="14" t="s">
        <v>39</v>
      </c>
      <c r="G13" s="12" t="s">
        <v>514</v>
      </c>
      <c r="H13" s="15" t="s">
        <v>515</v>
      </c>
      <c r="I13" s="14" t="s">
        <v>42</v>
      </c>
      <c r="J13" s="14">
        <v>320</v>
      </c>
      <c r="K13" s="20">
        <v>2000</v>
      </c>
      <c r="L13" s="12"/>
      <c r="M13" s="12" t="s">
        <v>221</v>
      </c>
      <c r="N13" s="21"/>
      <c r="O13" s="12"/>
    </row>
    <row r="14" ht="180" customHeight="1" spans="1:15">
      <c r="A14" s="12">
        <v>11</v>
      </c>
      <c r="B14" s="12"/>
      <c r="C14" s="12" t="s">
        <v>519</v>
      </c>
      <c r="D14" s="12" t="s">
        <v>509</v>
      </c>
      <c r="E14" s="14" t="s">
        <v>520</v>
      </c>
      <c r="F14" s="14" t="s">
        <v>39</v>
      </c>
      <c r="G14" s="12" t="s">
        <v>521</v>
      </c>
      <c r="H14" s="15" t="s">
        <v>1097</v>
      </c>
      <c r="I14" s="14" t="s">
        <v>42</v>
      </c>
      <c r="J14" s="14">
        <v>170</v>
      </c>
      <c r="K14" s="20">
        <v>2870</v>
      </c>
      <c r="L14" s="12"/>
      <c r="M14" s="12" t="s">
        <v>193</v>
      </c>
      <c r="N14" s="21"/>
      <c r="O14" s="12"/>
    </row>
    <row r="15" ht="159" customHeight="1" spans="1:15">
      <c r="A15" s="12">
        <v>12</v>
      </c>
      <c r="B15" s="12"/>
      <c r="C15" s="12" t="s">
        <v>549</v>
      </c>
      <c r="D15" s="12" t="s">
        <v>509</v>
      </c>
      <c r="E15" s="14" t="s">
        <v>513</v>
      </c>
      <c r="F15" s="14" t="s">
        <v>39</v>
      </c>
      <c r="G15" s="12" t="s">
        <v>550</v>
      </c>
      <c r="H15" s="15" t="s">
        <v>551</v>
      </c>
      <c r="I15" s="14" t="s">
        <v>423</v>
      </c>
      <c r="J15" s="14">
        <v>8</v>
      </c>
      <c r="K15" s="20">
        <v>780</v>
      </c>
      <c r="L15" s="12"/>
      <c r="M15" s="12" t="s">
        <v>205</v>
      </c>
      <c r="N15" s="21"/>
      <c r="O15" s="12"/>
    </row>
    <row r="16" ht="90" customHeight="1" spans="1:15">
      <c r="A16" s="12">
        <v>13</v>
      </c>
      <c r="B16" s="12"/>
      <c r="C16" s="12" t="s">
        <v>1098</v>
      </c>
      <c r="D16" s="12" t="s">
        <v>509</v>
      </c>
      <c r="E16" s="14" t="s">
        <v>513</v>
      </c>
      <c r="F16" s="14" t="s">
        <v>39</v>
      </c>
      <c r="G16" s="12" t="s">
        <v>1099</v>
      </c>
      <c r="H16" s="15" t="s">
        <v>1100</v>
      </c>
      <c r="I16" s="14" t="s">
        <v>171</v>
      </c>
      <c r="J16" s="14">
        <v>292</v>
      </c>
      <c r="K16" s="20">
        <v>780</v>
      </c>
      <c r="L16" s="12"/>
      <c r="M16" s="12" t="s">
        <v>237</v>
      </c>
      <c r="N16" s="21"/>
      <c r="O16" s="12"/>
    </row>
    <row r="17" ht="92" customHeight="1" spans="1:15">
      <c r="A17" s="12">
        <v>14</v>
      </c>
      <c r="B17" s="12"/>
      <c r="C17" s="12" t="s">
        <v>1101</v>
      </c>
      <c r="D17" s="12" t="s">
        <v>34</v>
      </c>
      <c r="E17" s="14" t="s">
        <v>38</v>
      </c>
      <c r="F17" s="14" t="s">
        <v>39</v>
      </c>
      <c r="G17" s="12" t="s">
        <v>1102</v>
      </c>
      <c r="H17" s="15" t="s">
        <v>1103</v>
      </c>
      <c r="I17" s="14" t="s">
        <v>321</v>
      </c>
      <c r="J17" s="14">
        <v>7000</v>
      </c>
      <c r="K17" s="20">
        <v>1000</v>
      </c>
      <c r="L17" s="12"/>
      <c r="M17" s="12" t="s">
        <v>233</v>
      </c>
      <c r="N17" s="21"/>
      <c r="O17" s="12"/>
    </row>
    <row r="18" ht="134" customHeight="1" spans="1:15">
      <c r="A18" s="12">
        <v>15</v>
      </c>
      <c r="B18" s="12"/>
      <c r="C18" s="12" t="s">
        <v>1104</v>
      </c>
      <c r="D18" s="12" t="s">
        <v>509</v>
      </c>
      <c r="E18" s="14" t="s">
        <v>38</v>
      </c>
      <c r="F18" s="14" t="s">
        <v>39</v>
      </c>
      <c r="G18" s="12" t="s">
        <v>1105</v>
      </c>
      <c r="H18" s="15" t="s">
        <v>1106</v>
      </c>
      <c r="I18" s="14" t="s">
        <v>42</v>
      </c>
      <c r="J18" s="14">
        <v>250</v>
      </c>
      <c r="K18" s="20">
        <v>1670</v>
      </c>
      <c r="L18" s="12"/>
      <c r="M18" s="12" t="s">
        <v>233</v>
      </c>
      <c r="N18" s="21"/>
      <c r="O18" s="12"/>
    </row>
    <row r="19" ht="134" customHeight="1" spans="1:15">
      <c r="A19" s="12">
        <v>16</v>
      </c>
      <c r="B19" s="12"/>
      <c r="C19" s="12" t="s">
        <v>1107</v>
      </c>
      <c r="D19" s="12" t="s">
        <v>509</v>
      </c>
      <c r="E19" s="14" t="s">
        <v>38</v>
      </c>
      <c r="F19" s="14" t="s">
        <v>39</v>
      </c>
      <c r="G19" s="12" t="s">
        <v>1108</v>
      </c>
      <c r="H19" s="15" t="s">
        <v>1109</v>
      </c>
      <c r="I19" s="14" t="s">
        <v>42</v>
      </c>
      <c r="J19" s="14">
        <v>200</v>
      </c>
      <c r="K19" s="20">
        <v>600</v>
      </c>
      <c r="L19" s="12"/>
      <c r="M19" s="12" t="s">
        <v>233</v>
      </c>
      <c r="N19" s="21"/>
      <c r="O19" s="12"/>
    </row>
    <row r="20" ht="134" customHeight="1" spans="1:15">
      <c r="A20" s="12">
        <v>17</v>
      </c>
      <c r="B20" s="12"/>
      <c r="C20" s="12" t="s">
        <v>1110</v>
      </c>
      <c r="D20" s="12" t="s">
        <v>34</v>
      </c>
      <c r="E20" s="14" t="s">
        <v>38</v>
      </c>
      <c r="F20" s="14" t="s">
        <v>39</v>
      </c>
      <c r="G20" s="12" t="s">
        <v>1111</v>
      </c>
      <c r="H20" s="15" t="s">
        <v>1112</v>
      </c>
      <c r="I20" s="14" t="s">
        <v>330</v>
      </c>
      <c r="J20" s="14" t="s">
        <v>1113</v>
      </c>
      <c r="K20" s="20">
        <v>300</v>
      </c>
      <c r="L20" s="12"/>
      <c r="M20" s="12" t="s">
        <v>201</v>
      </c>
      <c r="N20" s="21"/>
      <c r="O20" s="12"/>
    </row>
    <row r="21" ht="134" customHeight="1" spans="1:15">
      <c r="A21" s="12">
        <v>18</v>
      </c>
      <c r="B21" s="12"/>
      <c r="C21" s="13" t="s">
        <v>1114</v>
      </c>
      <c r="D21" s="12" t="s">
        <v>34</v>
      </c>
      <c r="E21" s="14" t="s">
        <v>1115</v>
      </c>
      <c r="F21" s="14" t="s">
        <v>39</v>
      </c>
      <c r="G21" s="12" t="s">
        <v>1116</v>
      </c>
      <c r="H21" s="15" t="s">
        <v>1117</v>
      </c>
      <c r="I21" s="14" t="s">
        <v>148</v>
      </c>
      <c r="J21" s="14">
        <v>4</v>
      </c>
      <c r="K21" s="20">
        <v>550</v>
      </c>
      <c r="L21" s="12"/>
      <c r="M21" s="12" t="s">
        <v>201</v>
      </c>
      <c r="N21" s="21"/>
      <c r="O21" s="12"/>
    </row>
    <row r="22" ht="134" customHeight="1" spans="1:15">
      <c r="A22" s="12">
        <v>19</v>
      </c>
      <c r="B22" s="12"/>
      <c r="C22" s="13" t="s">
        <v>1118</v>
      </c>
      <c r="D22" s="12" t="s">
        <v>34</v>
      </c>
      <c r="E22" s="14" t="s">
        <v>38</v>
      </c>
      <c r="F22" s="14" t="s">
        <v>39</v>
      </c>
      <c r="G22" s="12" t="s">
        <v>409</v>
      </c>
      <c r="H22" s="15" t="s">
        <v>1119</v>
      </c>
      <c r="I22" s="14" t="s">
        <v>148</v>
      </c>
      <c r="J22" s="14">
        <v>75</v>
      </c>
      <c r="K22" s="20">
        <v>1875</v>
      </c>
      <c r="L22" s="12"/>
      <c r="M22" s="12" t="s">
        <v>201</v>
      </c>
      <c r="N22" s="21"/>
      <c r="O22" s="12"/>
    </row>
  </sheetData>
  <autoFilter xmlns:etc="http://www.wps.cn/officeDocument/2017/etCustomData" ref="A3:O22" etc:filterBottomFollowUsedRange="0">
    <extLst/>
  </autoFilter>
  <mergeCells count="1">
    <mergeCell ref="A3:F3"/>
  </mergeCells>
  <dataValidations count="3">
    <dataValidation type="list" allowBlank="1" showErrorMessage="1" sqref="E3 E20 E22"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E4:E5 E16:E19">
      <formula1>INDIRECT(D4)</formula1>
    </dataValidation>
    <dataValidation type="list" allowBlank="1" showInputMessage="1" showErrorMessage="1" sqref="F4:F7 F16:F19">
      <formula1>"新建,改建,扩建"</formula1>
    </dataValidation>
  </dataValidation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selection activeCell="H11" sqref="H11"/>
    </sheetView>
  </sheetViews>
  <sheetFormatPr defaultColWidth="9.23333333333333" defaultRowHeight="15.75" outlineLevelCol="3"/>
  <cols>
    <col min="2" max="2" width="14.925" customWidth="1"/>
    <col min="3" max="3" width="17.5416666666667" style="2" customWidth="1"/>
    <col min="4" max="4" width="12.6166666666667"/>
  </cols>
  <sheetData>
    <row r="1" spans="1:4">
      <c r="A1" t="s">
        <v>2</v>
      </c>
      <c r="B1" t="s">
        <v>1120</v>
      </c>
      <c r="C1" s="2" t="s">
        <v>1121</v>
      </c>
      <c r="D1" t="s">
        <v>1122</v>
      </c>
    </row>
    <row r="2" spans="3:3">
      <c r="C2" s="2" t="e">
        <f>SUM(C3:C33)</f>
        <v>#REF!</v>
      </c>
    </row>
    <row r="3" spans="1:4">
      <c r="A3" s="5">
        <v>1</v>
      </c>
      <c r="B3" s="6" t="s">
        <v>369</v>
      </c>
      <c r="C3" s="7" t="e">
        <f>SUM('2025年项目提取'!#REF!,'2025年项目提取'!K111,'2025年项目提取'!K136)</f>
        <v>#REF!</v>
      </c>
      <c r="D3" s="8" t="e">
        <f>C3/C2</f>
        <v>#REF!</v>
      </c>
    </row>
    <row r="4" spans="1:4">
      <c r="A4" s="5">
        <v>2</v>
      </c>
      <c r="B4" s="5" t="s">
        <v>177</v>
      </c>
      <c r="C4" s="7">
        <f>SUM('2025年项目提取'!K32,'2025年项目提取'!K75,'2025年项目提取'!K79,'2025年项目提取'!K82,'2025年项目提取'!K115,'2025年项目提取'!K116)</f>
        <v>1553</v>
      </c>
      <c r="D4" s="8" t="e">
        <f>C4/C2</f>
        <v>#REF!</v>
      </c>
    </row>
    <row r="5" spans="1:4">
      <c r="A5" s="5">
        <v>3</v>
      </c>
      <c r="B5" s="5" t="s">
        <v>181</v>
      </c>
      <c r="C5" s="5">
        <f>SUM('2025年项目提取'!K33,'2025年项目提取'!K61,'2025年项目提取'!K108,'2025年项目提取'!K123)</f>
        <v>2827.89</v>
      </c>
      <c r="D5" s="8" t="e">
        <f>C5/C2</f>
        <v>#REF!</v>
      </c>
    </row>
    <row r="6" spans="1:4">
      <c r="A6" s="5">
        <v>4</v>
      </c>
      <c r="B6" s="5" t="s">
        <v>185</v>
      </c>
      <c r="C6" s="7">
        <f>SUM('2025年项目提取'!K34,'2025年项目提取'!K49,'2025年项目提取'!K58,'2025年项目提取'!K84)</f>
        <v>1998</v>
      </c>
      <c r="D6" s="8" t="e">
        <f>C6/C2</f>
        <v>#REF!</v>
      </c>
    </row>
    <row r="7" spans="1:4">
      <c r="A7" s="5">
        <v>5</v>
      </c>
      <c r="B7" s="5" t="s">
        <v>189</v>
      </c>
      <c r="C7" s="7">
        <f>SUM('2025年项目提取'!K35,'2025年项目提取'!K85,'2025年项目提取'!K132)</f>
        <v>1418</v>
      </c>
      <c r="D7" s="8" t="e">
        <f>C7/C2</f>
        <v>#REF!</v>
      </c>
    </row>
    <row r="8" spans="1:4">
      <c r="A8" s="5">
        <v>6</v>
      </c>
      <c r="B8" s="5" t="s">
        <v>193</v>
      </c>
      <c r="C8" s="7">
        <f>SUM('2025年项目提取'!K36,'2025年项目提取'!K50,'2025年项目提取'!K86,'2025年项目提取'!K109,'2025年项目提取'!K135)</f>
        <v>4936.8</v>
      </c>
      <c r="D8" s="8" t="e">
        <f>C8/C2</f>
        <v>#REF!</v>
      </c>
    </row>
    <row r="9" spans="1:4">
      <c r="A9" s="5">
        <v>7</v>
      </c>
      <c r="B9" s="9" t="s">
        <v>250</v>
      </c>
      <c r="C9" s="7" t="e">
        <f>SUM('2025年项目提取'!K62,'2025年项目提取'!K67,'2025年项目提取'!#REF!,'2025年项目提取'!#REF!,'2025年项目提取'!K134)</f>
        <v>#REF!</v>
      </c>
      <c r="D9" s="8" t="e">
        <f>C9/C2</f>
        <v>#REF!</v>
      </c>
    </row>
    <row r="10" spans="1:4">
      <c r="A10" s="5">
        <v>8</v>
      </c>
      <c r="B10" s="6" t="s">
        <v>197</v>
      </c>
      <c r="C10" s="7">
        <f>SUM('2025年项目提取'!K37,'2025年项目提取'!K51,'2025年项目提取'!K127)</f>
        <v>885</v>
      </c>
      <c r="D10" s="8" t="e">
        <f>C10/C2</f>
        <v>#REF!</v>
      </c>
    </row>
    <row r="11" spans="1:4">
      <c r="A11" s="5">
        <v>9</v>
      </c>
      <c r="B11" s="5" t="s">
        <v>201</v>
      </c>
      <c r="C11" s="7">
        <f>SUM('2025年项目提取'!K38,'2025年项目提取'!K78,'2025年项目提取'!K87,'2025年项目提取'!K113,'2025年项目提取'!K131)</f>
        <v>1867.5</v>
      </c>
      <c r="D11" s="8" t="e">
        <f>C11/C2</f>
        <v>#REF!</v>
      </c>
    </row>
    <row r="12" spans="1:4">
      <c r="A12" s="5">
        <v>10</v>
      </c>
      <c r="B12" s="5" t="s">
        <v>446</v>
      </c>
      <c r="C12" s="7">
        <f>SUM('2025年项目提取'!K88)</f>
        <v>675</v>
      </c>
      <c r="D12" s="8" t="e">
        <f>C12/C2</f>
        <v>#REF!</v>
      </c>
    </row>
    <row r="13" spans="1:4">
      <c r="A13" s="5">
        <v>11</v>
      </c>
      <c r="B13" s="5" t="s">
        <v>205</v>
      </c>
      <c r="C13" s="5" t="e">
        <f>SUM('2025年项目提取'!K39,'2025年项目提取'!K117,'2025年项目提取'!#REF!,'2025年项目提取'!K137)</f>
        <v>#REF!</v>
      </c>
      <c r="D13" s="8" t="e">
        <f>C13/C2</f>
        <v>#REF!</v>
      </c>
    </row>
    <row r="14" spans="1:4">
      <c r="A14" s="5">
        <v>12</v>
      </c>
      <c r="B14" s="5" t="s">
        <v>209</v>
      </c>
      <c r="C14" s="7">
        <f>SUM('2025年项目提取'!K40,'2025年项目提取'!K97)</f>
        <v>1146</v>
      </c>
      <c r="D14" s="8" t="e">
        <f>C14/C2</f>
        <v>#REF!</v>
      </c>
    </row>
    <row r="15" spans="1:4">
      <c r="A15" s="5">
        <v>13</v>
      </c>
      <c r="B15" s="5" t="s">
        <v>213</v>
      </c>
      <c r="C15" s="7">
        <f>SUM('2025年项目提取'!K41,'2025年项目提取'!K90,'2025年项目提取'!K130)</f>
        <v>1921</v>
      </c>
      <c r="D15" s="8" t="e">
        <f>C15/C2</f>
        <v>#REF!</v>
      </c>
    </row>
    <row r="16" spans="1:4">
      <c r="A16" s="5">
        <v>14</v>
      </c>
      <c r="B16" s="5" t="s">
        <v>217</v>
      </c>
      <c r="C16" s="7" t="e">
        <f>SUM('2025年项目提取'!K42,'2025年项目提取'!#REF!,'2025年项目提取'!K70,'2025年项目提取'!K91,'2025年项目提取'!K124)</f>
        <v>#REF!</v>
      </c>
      <c r="D16" s="8" t="e">
        <f>C16/C2</f>
        <v>#REF!</v>
      </c>
    </row>
    <row r="17" spans="1:4">
      <c r="A17" s="5">
        <v>15</v>
      </c>
      <c r="B17" s="5" t="s">
        <v>221</v>
      </c>
      <c r="C17" s="7" t="e">
        <f>SUM('2025年项目提取'!K43,'2025年项目提取'!#REF!,'2025年项目提取'!#REF!,'2025年项目提取'!#REF!,'2025年项目提取'!K73,'2025年项目提取'!K74,'2025年项目提取'!K92,'2025年项目提取'!#REF!,'2025年项目提取'!K112,'2025年项目提取'!#REF!)</f>
        <v>#REF!</v>
      </c>
      <c r="D17" s="8" t="e">
        <f>C17/C2</f>
        <v>#REF!</v>
      </c>
    </row>
    <row r="18" spans="1:4">
      <c r="A18" s="5">
        <v>16</v>
      </c>
      <c r="B18" s="9" t="s">
        <v>461</v>
      </c>
      <c r="C18" s="7" t="e">
        <f>SUM('2025年项目提取'!#REF!,'2025年项目提取'!K138)</f>
        <v>#REF!</v>
      </c>
      <c r="D18" s="8" t="e">
        <f>C18/C2</f>
        <v>#REF!</v>
      </c>
    </row>
    <row r="19" spans="1:4">
      <c r="A19" s="5">
        <v>17</v>
      </c>
      <c r="B19" s="9" t="s">
        <v>784</v>
      </c>
      <c r="C19" s="7">
        <f>SUM('2025年项目提取'!K126)</f>
        <v>400</v>
      </c>
      <c r="D19" s="8" t="e">
        <f>C19/C2</f>
        <v>#REF!</v>
      </c>
    </row>
    <row r="20" spans="1:4">
      <c r="A20" s="5">
        <v>18</v>
      </c>
      <c r="B20" s="5" t="s">
        <v>225</v>
      </c>
      <c r="C20" s="7">
        <f>SUM('2025年项目提取'!K44,'2025年项目提取'!K71,'2025年项目提取'!K72,'2025年项目提取'!K129)</f>
        <v>5696</v>
      </c>
      <c r="D20" s="8" t="e">
        <f>C20/C2</f>
        <v>#REF!</v>
      </c>
    </row>
    <row r="21" spans="1:4">
      <c r="A21" s="5">
        <v>19</v>
      </c>
      <c r="B21" s="5" t="s">
        <v>229</v>
      </c>
      <c r="C21" s="7">
        <f>SUM('2025年项目提取'!K45,'2025年项目提取'!K94,'2025年项目提取'!K125)</f>
        <v>1137</v>
      </c>
      <c r="D21" s="8" t="e">
        <f>C21/C2</f>
        <v>#REF!</v>
      </c>
    </row>
    <row r="22" spans="1:4">
      <c r="A22" s="5">
        <v>20</v>
      </c>
      <c r="B22" s="5" t="s">
        <v>233</v>
      </c>
      <c r="C22" s="5">
        <f>SUM('2025年项目提取'!K46,'2025年项目提取'!K55,'2025年项目提取'!K128)</f>
        <v>1148</v>
      </c>
      <c r="D22" s="8" t="e">
        <f>C22/C2</f>
        <v>#REF!</v>
      </c>
    </row>
    <row r="23" spans="1:4">
      <c r="A23" s="5">
        <v>21</v>
      </c>
      <c r="B23" s="5" t="s">
        <v>237</v>
      </c>
      <c r="C23" s="5" t="e">
        <f>SUM('2025年项目提取'!K47,'2025年项目提取'!K56,'2025年项目提取'!K77,'2025年项目提取'!#REF!,'2025年项目提取'!K96,'2025年项目提取'!K133)</f>
        <v>#REF!</v>
      </c>
      <c r="D23" s="8" t="e">
        <f>C23/C2</f>
        <v>#REF!</v>
      </c>
    </row>
    <row r="24" spans="1:4">
      <c r="A24" s="5">
        <v>22</v>
      </c>
      <c r="B24" s="5" t="s">
        <v>112</v>
      </c>
      <c r="C24" s="5">
        <f>SUM('2025年项目提取'!K64,'2025年项目提取'!K65,'2025年项目提取'!K66,'2025年项目提取'!K68,'2025年项目提取'!K81)</f>
        <v>5100</v>
      </c>
      <c r="D24" s="8" t="e">
        <f>C24/C2</f>
        <v>#REF!</v>
      </c>
    </row>
    <row r="25" spans="1:4">
      <c r="A25" s="5">
        <v>23</v>
      </c>
      <c r="B25" s="5" t="s">
        <v>291</v>
      </c>
      <c r="C25" s="5">
        <f>SUM('2025年项目提取'!K59)</f>
        <v>85</v>
      </c>
      <c r="D25" s="8" t="e">
        <f>C25/C2</f>
        <v>#REF!</v>
      </c>
    </row>
    <row r="26" spans="1:4">
      <c r="A26" s="5">
        <v>24</v>
      </c>
      <c r="B26" s="5" t="s">
        <v>1123</v>
      </c>
      <c r="C26" s="5">
        <f>SUM('2025年项目提取'!K118)</f>
        <v>200</v>
      </c>
      <c r="D26" s="8" t="e">
        <f>C26/C2</f>
        <v>#REF!</v>
      </c>
    </row>
    <row r="27" spans="1:4">
      <c r="A27" s="5">
        <v>25</v>
      </c>
      <c r="B27" s="5" t="s">
        <v>424</v>
      </c>
      <c r="C27" s="5">
        <f>SUM('2025年项目提取'!K120,'2025年项目提取'!K121)</f>
        <v>1983.61</v>
      </c>
      <c r="D27" s="8" t="e">
        <f>C27/C2</f>
        <v>#REF!</v>
      </c>
    </row>
    <row r="28" spans="1:4">
      <c r="A28" s="5">
        <v>26</v>
      </c>
      <c r="B28" s="5" t="s">
        <v>172</v>
      </c>
      <c r="C28" s="5">
        <f>SUM('2025年项目提取'!K30,'2025年项目提取'!K80)</f>
        <v>1395</v>
      </c>
      <c r="D28" s="8" t="e">
        <f>C28/C2</f>
        <v>#REF!</v>
      </c>
    </row>
    <row r="29" spans="1:4">
      <c r="A29" s="5">
        <v>27</v>
      </c>
      <c r="B29" s="5" t="s">
        <v>489</v>
      </c>
      <c r="C29" s="5">
        <f>SUM('2025年项目提取'!K100,'2025年项目提取'!K101,'2025年项目提取'!K102,'2025年项目提取'!K103,'2025年项目提取'!K104,'2025年项目提取'!K105)</f>
        <v>3434.1</v>
      </c>
      <c r="D29" s="8" t="e">
        <f>C29/C2</f>
        <v>#REF!</v>
      </c>
    </row>
    <row r="30" spans="1:4">
      <c r="A30" s="5">
        <v>28</v>
      </c>
      <c r="B30" s="5" t="s">
        <v>411</v>
      </c>
      <c r="C30" s="5">
        <f>SUM('2025年项目提取'!K142)</f>
        <v>48</v>
      </c>
      <c r="D30" s="8" t="e">
        <f>C30/C2</f>
        <v>#REF!</v>
      </c>
    </row>
    <row r="31" spans="1:4">
      <c r="A31" s="5">
        <v>29</v>
      </c>
      <c r="B31" s="5" t="s">
        <v>482</v>
      </c>
      <c r="C31" s="5">
        <f>SUM('2025年项目提取'!K99)</f>
        <v>1894.8</v>
      </c>
      <c r="D31" s="8" t="e">
        <f>C31/C2</f>
        <v>#REF!</v>
      </c>
    </row>
    <row r="32" spans="1:4">
      <c r="A32" s="5">
        <v>30</v>
      </c>
      <c r="B32" s="5" t="s">
        <v>631</v>
      </c>
      <c r="C32" s="5">
        <f>SUM('2025年项目提取'!K140)</f>
        <v>1800</v>
      </c>
      <c r="D32" s="8" t="e">
        <f>C32/C2</f>
        <v>#REF!</v>
      </c>
    </row>
    <row r="33" spans="1:4">
      <c r="A33" s="5">
        <v>31</v>
      </c>
      <c r="B33" s="5" t="s">
        <v>1124</v>
      </c>
      <c r="C33" s="5" t="e">
        <f>SUM('2025年项目提取'!K10,'2025年项目提取'!K11,'2025年项目提取'!#REF!,'2025年项目提取'!#REF!,'2025年项目提取'!K13,'2025年项目提取'!K14,'2025年项目提取'!K15,'2025年项目提取'!#REF!,'2025年项目提取'!K16,'2025年项目提取'!K17,'2025年项目提取'!K18,'2025年项目提取'!K19,'2025年项目提取'!K20,'2025年项目提取'!K21,'2025年项目提取'!K22,'2025年项目提取'!K23,'2025年项目提取'!K24,'2025年项目提取'!K25,'2025年项目提取'!K26,'2025年项目提取'!K27,'2025年项目提取'!K28,'2025年项目提取'!#REF!,'2025年项目提取'!K12)</f>
        <v>#REF!</v>
      </c>
      <c r="D33" s="8" t="e">
        <f>C33/C2</f>
        <v>#REF!</v>
      </c>
    </row>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workbookViewId="0">
      <selection activeCell="H11" sqref="H11"/>
    </sheetView>
  </sheetViews>
  <sheetFormatPr defaultColWidth="9" defaultRowHeight="15.75" outlineLevelCol="6"/>
  <cols>
    <col min="1" max="7" width="31.5" style="2" customWidth="1"/>
    <col min="8" max="16384" width="9" style="2"/>
  </cols>
  <sheetData>
    <row r="1" s="1" customFormat="1" spans="1:7">
      <c r="A1" s="3" t="s">
        <v>34</v>
      </c>
      <c r="B1" s="3" t="s">
        <v>479</v>
      </c>
      <c r="C1" s="3" t="s">
        <v>509</v>
      </c>
      <c r="D1" s="3" t="s">
        <v>634</v>
      </c>
      <c r="E1" s="3" t="s">
        <v>628</v>
      </c>
      <c r="F1" s="3" t="s">
        <v>643</v>
      </c>
      <c r="G1" s="3" t="s">
        <v>651</v>
      </c>
    </row>
    <row r="2" spans="1:7">
      <c r="A2" s="4" t="s">
        <v>38</v>
      </c>
      <c r="B2" s="4" t="s">
        <v>493</v>
      </c>
      <c r="C2" s="4" t="s">
        <v>1125</v>
      </c>
      <c r="D2" s="4" t="s">
        <v>1126</v>
      </c>
      <c r="E2" s="4" t="s">
        <v>1127</v>
      </c>
      <c r="F2" s="4" t="s">
        <v>643</v>
      </c>
      <c r="G2" s="4" t="s">
        <v>1128</v>
      </c>
    </row>
    <row r="3" spans="1:7">
      <c r="A3" s="4" t="s">
        <v>108</v>
      </c>
      <c r="B3" s="4" t="s">
        <v>480</v>
      </c>
      <c r="C3" s="4" t="s">
        <v>526</v>
      </c>
      <c r="D3" s="4" t="s">
        <v>1129</v>
      </c>
      <c r="E3" s="4" t="s">
        <v>629</v>
      </c>
      <c r="F3" s="4"/>
      <c r="G3" s="4" t="s">
        <v>652</v>
      </c>
    </row>
    <row r="4" spans="1:7">
      <c r="A4" s="4" t="s">
        <v>1130</v>
      </c>
      <c r="B4" s="4" t="s">
        <v>1131</v>
      </c>
      <c r="C4" s="4" t="s">
        <v>1132</v>
      </c>
      <c r="D4" s="4" t="s">
        <v>637</v>
      </c>
      <c r="E4" s="4"/>
      <c r="F4" s="4"/>
      <c r="G4" s="4" t="s">
        <v>651</v>
      </c>
    </row>
    <row r="5" spans="1:7">
      <c r="A5" s="4" t="s">
        <v>1133</v>
      </c>
      <c r="B5" s="4" t="s">
        <v>656</v>
      </c>
      <c r="C5" s="4" t="s">
        <v>562</v>
      </c>
      <c r="D5" s="4"/>
      <c r="E5" s="4"/>
      <c r="F5" s="4"/>
      <c r="G5" s="4"/>
    </row>
    <row r="6" spans="1:7">
      <c r="A6" s="4" t="s">
        <v>1086</v>
      </c>
      <c r="B6" s="4" t="s">
        <v>1134</v>
      </c>
      <c r="C6" s="4" t="s">
        <v>1135</v>
      </c>
      <c r="D6" s="4"/>
      <c r="E6" s="4"/>
      <c r="F6" s="4"/>
      <c r="G6" s="4"/>
    </row>
    <row r="7" spans="1:7">
      <c r="A7" s="4" t="s">
        <v>1136</v>
      </c>
      <c r="B7" s="4" t="s">
        <v>1137</v>
      </c>
      <c r="C7" s="4" t="s">
        <v>1138</v>
      </c>
      <c r="D7" s="4"/>
      <c r="E7" s="4"/>
      <c r="F7" s="4"/>
      <c r="G7" s="4"/>
    </row>
    <row r="8" spans="1:7">
      <c r="A8" s="4" t="s">
        <v>368</v>
      </c>
      <c r="B8" s="4" t="s">
        <v>503</v>
      </c>
      <c r="C8" s="4" t="s">
        <v>1139</v>
      </c>
      <c r="D8" s="4"/>
      <c r="E8" s="4"/>
      <c r="F8" s="4"/>
      <c r="G8" s="4"/>
    </row>
    <row r="9" spans="1:7">
      <c r="A9" s="4" t="s">
        <v>362</v>
      </c>
      <c r="B9" s="4" t="s">
        <v>1140</v>
      </c>
      <c r="C9" s="4" t="s">
        <v>1141</v>
      </c>
      <c r="D9" s="4"/>
      <c r="E9" s="4"/>
      <c r="F9" s="4"/>
      <c r="G9" s="4"/>
    </row>
    <row r="10" spans="1:7">
      <c r="A10" s="4" t="s">
        <v>318</v>
      </c>
      <c r="B10" s="4" t="s">
        <v>1142</v>
      </c>
      <c r="C10" s="4" t="s">
        <v>554</v>
      </c>
      <c r="D10" s="4"/>
      <c r="E10" s="4"/>
      <c r="F10" s="4"/>
      <c r="G10" s="4"/>
    </row>
    <row r="11" spans="1:7">
      <c r="A11" s="4" t="s">
        <v>1143</v>
      </c>
      <c r="B11" s="4" t="s">
        <v>1144</v>
      </c>
      <c r="C11" s="4" t="s">
        <v>513</v>
      </c>
      <c r="D11" s="4"/>
      <c r="E11" s="4"/>
      <c r="F11" s="4"/>
      <c r="G11" s="4"/>
    </row>
    <row r="12" spans="1:7">
      <c r="A12" s="4" t="s">
        <v>1145</v>
      </c>
      <c r="B12" s="4" t="s">
        <v>486</v>
      </c>
      <c r="C12" s="4" t="s">
        <v>1146</v>
      </c>
      <c r="D12" s="4"/>
      <c r="E12" s="4"/>
      <c r="F12" s="4"/>
      <c r="G12" s="4"/>
    </row>
    <row r="13" spans="1:7">
      <c r="A13" s="4" t="s">
        <v>352</v>
      </c>
      <c r="B13" s="4"/>
      <c r="C13" s="4" t="s">
        <v>520</v>
      </c>
      <c r="D13" s="4"/>
      <c r="E13" s="4"/>
      <c r="F13" s="4"/>
      <c r="G13" s="4"/>
    </row>
    <row r="14" spans="1:7">
      <c r="A14" s="4" t="s">
        <v>384</v>
      </c>
      <c r="B14" s="4"/>
      <c r="C14" s="4" t="s">
        <v>1147</v>
      </c>
      <c r="D14" s="4"/>
      <c r="E14" s="4"/>
      <c r="F14" s="4"/>
      <c r="G14" s="4"/>
    </row>
    <row r="15" spans="1:7">
      <c r="A15" s="4" t="s">
        <v>333</v>
      </c>
      <c r="B15" s="4"/>
      <c r="C15" s="4" t="s">
        <v>1148</v>
      </c>
      <c r="D15" s="4"/>
      <c r="E15" s="4"/>
      <c r="F15" s="4"/>
      <c r="G15" s="4"/>
    </row>
    <row r="16" spans="1:7">
      <c r="A16" s="4" t="s">
        <v>1149</v>
      </c>
      <c r="B16" s="4"/>
      <c r="C16" s="4" t="s">
        <v>1150</v>
      </c>
      <c r="D16" s="4"/>
      <c r="E16" s="4"/>
      <c r="F16" s="4"/>
      <c r="G16" s="4"/>
    </row>
    <row r="17" spans="1:7">
      <c r="A17" s="4" t="s">
        <v>82</v>
      </c>
      <c r="B17" s="4"/>
      <c r="C17" s="4" t="s">
        <v>1151</v>
      </c>
      <c r="D17" s="4"/>
      <c r="E17" s="4"/>
      <c r="F17" s="4"/>
      <c r="G17" s="4"/>
    </row>
    <row r="18" spans="1:7">
      <c r="A18" s="4" t="s">
        <v>168</v>
      </c>
      <c r="B18" s="4"/>
      <c r="C18" s="4" t="s">
        <v>1152</v>
      </c>
      <c r="D18" s="4"/>
      <c r="E18" s="4"/>
      <c r="F18" s="4"/>
      <c r="G18" s="4"/>
    </row>
    <row r="19" spans="1:7">
      <c r="A19" s="4" t="s">
        <v>1153</v>
      </c>
      <c r="B19" s="4"/>
      <c r="C19" s="4" t="s">
        <v>1154</v>
      </c>
      <c r="D19" s="4"/>
      <c r="E19" s="4"/>
      <c r="F19" s="4"/>
      <c r="G19" s="4"/>
    </row>
    <row r="20" spans="1:7">
      <c r="A20" s="4" t="s">
        <v>1155</v>
      </c>
      <c r="B20" s="4"/>
      <c r="C20" s="4"/>
      <c r="D20" s="4"/>
      <c r="E20" s="4"/>
      <c r="F20" s="4"/>
      <c r="G20" s="4"/>
    </row>
    <row r="21" spans="1:7">
      <c r="A21" s="4" t="s">
        <v>1156</v>
      </c>
      <c r="B21" s="4"/>
      <c r="C21" s="4"/>
      <c r="D21" s="4"/>
      <c r="E21" s="4"/>
      <c r="F21" s="4"/>
      <c r="G21" s="4"/>
    </row>
    <row r="22" spans="1:7">
      <c r="A22" s="4" t="s">
        <v>1157</v>
      </c>
      <c r="B22" s="4"/>
      <c r="C22" s="4"/>
      <c r="D22" s="4"/>
      <c r="E22" s="4"/>
      <c r="F22" s="4"/>
      <c r="G22" s="4"/>
    </row>
    <row r="23" spans="1:7">
      <c r="A23" s="4"/>
      <c r="B23" s="4"/>
      <c r="C23" s="4"/>
      <c r="D23" s="4"/>
      <c r="E23" s="4"/>
      <c r="F23" s="4"/>
      <c r="G23" s="4"/>
    </row>
    <row r="24" spans="1:7">
      <c r="A24" s="4"/>
      <c r="B24" s="4"/>
      <c r="C24" s="4"/>
      <c r="D24" s="4"/>
      <c r="E24" s="4"/>
      <c r="F24" s="4"/>
      <c r="G24" s="4"/>
    </row>
    <row r="25" spans="1:7">
      <c r="A25" s="4"/>
      <c r="B25" s="4"/>
      <c r="C25" s="4"/>
      <c r="D25" s="4"/>
      <c r="E25" s="4"/>
      <c r="F25" s="4"/>
      <c r="G25" s="4"/>
    </row>
    <row r="26" spans="1:7">
      <c r="A26" s="4"/>
      <c r="B26" s="4"/>
      <c r="C26" s="4"/>
      <c r="D26" s="4"/>
      <c r="E26" s="4"/>
      <c r="F26" s="4"/>
      <c r="G26" s="4"/>
    </row>
    <row r="27" spans="1:7">
      <c r="A27" s="4"/>
      <c r="B27" s="4"/>
      <c r="C27" s="4"/>
      <c r="D27" s="4"/>
      <c r="E27" s="4"/>
      <c r="F27" s="4"/>
      <c r="G27" s="4"/>
    </row>
    <row r="28" spans="1:7">
      <c r="A28" s="4"/>
      <c r="B28" s="4"/>
      <c r="C28" s="4"/>
      <c r="D28" s="4"/>
      <c r="E28" s="4"/>
      <c r="F28" s="4"/>
      <c r="G28" s="4"/>
    </row>
    <row r="29" spans="1:7">
      <c r="A29" s="4"/>
      <c r="B29" s="4"/>
      <c r="C29" s="4"/>
      <c r="D29" s="4"/>
      <c r="E29" s="4"/>
      <c r="F29" s="4"/>
      <c r="G29" s="4"/>
    </row>
    <row r="30" spans="1:7">
      <c r="A30" s="4"/>
      <c r="B30" s="4"/>
      <c r="C30" s="4"/>
      <c r="D30" s="4"/>
      <c r="E30" s="4"/>
      <c r="F30" s="4"/>
      <c r="G30" s="4"/>
    </row>
    <row r="31" spans="1:7">
      <c r="A31" s="4"/>
      <c r="B31" s="4"/>
      <c r="C31" s="4"/>
      <c r="D31" s="4"/>
      <c r="E31" s="4"/>
      <c r="F31" s="4"/>
      <c r="G31" s="4"/>
    </row>
    <row r="32" spans="1:7">
      <c r="A32" s="4"/>
      <c r="B32" s="4"/>
      <c r="C32" s="4"/>
      <c r="D32" s="4"/>
      <c r="E32" s="4"/>
      <c r="F32" s="4"/>
      <c r="G32" s="4"/>
    </row>
    <row r="33" spans="1:7">
      <c r="A33" s="4"/>
      <c r="B33" s="4"/>
      <c r="C33" s="4"/>
      <c r="D33" s="4"/>
      <c r="E33" s="4"/>
      <c r="F33" s="4"/>
      <c r="G33" s="4"/>
    </row>
    <row r="34" spans="1:7">
      <c r="A34" s="4"/>
      <c r="B34" s="4"/>
      <c r="C34" s="4"/>
      <c r="D34" s="4"/>
      <c r="E34" s="4"/>
      <c r="F34" s="4"/>
      <c r="G34"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8</vt:i4>
      </vt:variant>
    </vt:vector>
  </HeadingPairs>
  <TitlesOfParts>
    <vt:vector size="8" baseType="lpstr">
      <vt:lpstr>2025年项目库修改版 (县委汇报版)</vt:lpstr>
      <vt:lpstr>2025年项目提取</vt:lpstr>
      <vt:lpstr>2025年项目提取 (第一批)</vt:lpstr>
      <vt:lpstr>2025年项目提取 (第一批) 进度统计</vt:lpstr>
      <vt:lpstr>土地碎片化</vt:lpstr>
      <vt:lpstr>示范村</vt:lpstr>
      <vt:lpstr>各单位统计</vt:lpstr>
      <vt:lpstr>下拉列表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cp:lastModifiedBy>
  <dcterms:created xsi:type="dcterms:W3CDTF">2006-09-16T00:00:00Z</dcterms:created>
  <dcterms:modified xsi:type="dcterms:W3CDTF">2025-04-01T04:37:54Z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DB624BDF1FBB49B19EDC557C13AF75CD_13</vt:lpwstr>
  </property>
  <property fmtid="{D5CDD505-2E9C-101B-9397-08002B2CF9AE}" pid="3" name="KSOProductBuildVer">
    <vt:lpwstr>2052-12.1.0.20784</vt:lpwstr>
  </property>
  <property fmtid="{D5CDD505-2E9C-101B-9397-08002B2CF9AE}" pid="4" name="KSOReadingLayout">
    <vt:bool>true</vt:bool>
  </property>
</Properties>
</file>