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2025年项目库12.18" sheetId="3" r:id="rId1"/>
    <sheet name="2025年项目库修改版 (县委汇报版)" sheetId="7" state="hidden" r:id="rId2"/>
    <sheet name="2025年项目提取" sheetId="4" state="hidden" r:id="rId3"/>
    <sheet name="土地碎片化" sheetId="10" state="hidden" r:id="rId4"/>
    <sheet name="示范村" sheetId="9" state="hidden" r:id="rId5"/>
    <sheet name="各单位统计" sheetId="6" state="hidden" r:id="rId6"/>
    <sheet name="下拉列表" sheetId="2" state="hidden" r:id="rId7"/>
  </sheets>
  <definedNames>
    <definedName name="_xlnm._FilterDatabase" localSheetId="0" hidden="1">'2025年项目库12.18'!$A$6:$AF$237</definedName>
    <definedName name="_xlnm._FilterDatabase" localSheetId="1" hidden="1">'2025年项目库修改版 (县委汇报版)'!$A$7:$AA$169</definedName>
    <definedName name="_xlnm._FilterDatabase" localSheetId="2" hidden="1">'2025年项目提取'!$A$7:$AC$142</definedName>
    <definedName name="_xlnm._FilterDatabase" localSheetId="3" hidden="1">土地碎片化!$A$7:$AC$33</definedName>
    <definedName name="_xlnm._FilterDatabase" localSheetId="4" hidden="1">示范村!$A$3:$O$22</definedName>
    <definedName name="项目管理费">下拉列表!$F$2</definedName>
    <definedName name="巩固三保障成果">下拉列表!$E$2:$E$3</definedName>
    <definedName name="易地搬迁后扶">下拉列表!$D$2:$D$4</definedName>
    <definedName name="其他">下拉列表!$G$2:$G$4</definedName>
    <definedName name="就业项目">下拉列表!$B$2:$B$12</definedName>
    <definedName name="乡村建设行动">下拉列表!$C$2:$C$19</definedName>
    <definedName name="产业发展">下拉列表!$A$2:$A$22</definedName>
    <definedName name="_xlnm.Print_Titles" localSheetId="0">'2025年项目库12.18'!$3:$6</definedName>
    <definedName name="_xlnm.Print_Titles" localSheetId="2">'2025年项目提取'!$3:$6</definedName>
    <definedName name="_xlnm.Print_Titles" localSheetId="1">'2025年项目库修改版 (县委汇报版)'!$3:$6</definedName>
    <definedName name="_xlnm.Print_Titles" localSheetId="3">土地碎片化!$3:$6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<sst xmlns="http://schemas.openxmlformats.org/spreadsheetml/2006/main" count="6191" uniqueCount="1400">
  <si>
    <t>叶城县2025年巩固拓展脱贫攻坚成果同乡村振兴有效衔接项目库</t>
  </si>
  <si>
    <t>填报单位：叶城县农业农村局</t>
  </si>
  <si>
    <t>序号</t>
  </si>
  <si>
    <t>项目库
编号</t>
  </si>
  <si>
    <t>项目名称</t>
  </si>
  <si>
    <t>二级项目类别</t>
  </si>
  <si>
    <t>项目子类型</t>
  </si>
  <si>
    <t>建设
性质</t>
  </si>
  <si>
    <t>建设地点</t>
  </si>
  <si>
    <t>建设内容</t>
  </si>
  <si>
    <t>建设单位</t>
  </si>
  <si>
    <t>建设规模</t>
  </si>
  <si>
    <t>投资（万元）</t>
  </si>
  <si>
    <t>资金来源（万元）</t>
  </si>
  <si>
    <t>地方政府一般债券资金</t>
  </si>
  <si>
    <t>地县资金</t>
  </si>
  <si>
    <t>其他资金（社会资金、帮扶资金等）</t>
  </si>
  <si>
    <t>受益人口（人）</t>
  </si>
  <si>
    <t>绩效目标（产业项目必须有社会效益、经济效益）</t>
  </si>
  <si>
    <t>利益联结机制（明确经营主体、收益等）</t>
  </si>
  <si>
    <t>责任单位</t>
  </si>
  <si>
    <t>责任人</t>
  </si>
  <si>
    <t>已实施项目</t>
  </si>
  <si>
    <t>备注</t>
  </si>
  <si>
    <t>衔接资金</t>
  </si>
  <si>
    <t>巩固拓展和乡村振兴</t>
  </si>
  <si>
    <t>以工代赈</t>
  </si>
  <si>
    <t>少数民族发展</t>
  </si>
  <si>
    <t>欠发达国有农场</t>
  </si>
  <si>
    <t>欠发达国有林场</t>
  </si>
  <si>
    <t>欠发达国有牧场</t>
  </si>
  <si>
    <t>小计</t>
  </si>
  <si>
    <t>中央</t>
  </si>
  <si>
    <t>自治区</t>
  </si>
  <si>
    <t>合计</t>
  </si>
  <si>
    <t>一</t>
  </si>
  <si>
    <t>产业发展</t>
  </si>
  <si>
    <t>（一）到户产业项目</t>
  </si>
  <si>
    <t>yc2025001</t>
  </si>
  <si>
    <t>叶城县2025年林果业品种优化补助项目</t>
  </si>
  <si>
    <t>种植业基地</t>
  </si>
  <si>
    <t>新建</t>
  </si>
  <si>
    <t>巴仁乡、白杨镇、伯西热克镇、河园镇、江格勒斯乡、金果镇、洛克乡、棋盘乡、恰尔巴格镇、铁提乡、吐古其乡、乌夏巴什镇、依力克其乡、依提木孔镇、宗朗乡、乌吉热克乡</t>
  </si>
  <si>
    <t>项目总投资559.54万元
建设内容：林果业品种优化（脱贫户、监测户）3303户13988.5亩，400元/亩，其中巴仁乡18户40.2亩、白杨镇239户638.6亩、伯西热克镇852户4696.8亩、河园镇218户1386.5亩、江格勒斯乡29户115.2亩、金果镇69户86.5亩、洛克乡446户1650.4亩、棋盘乡35户452亩、恰尔巴格镇21户57亩、铁提乡9户21.2亩、吐古其乡209户752.2亩、乌夏巴什镇387户1633.3亩、依力克其乡19户55.5亩、依提木孔镇318户1446亩、宗朗乡177户286亩、乌吉热克乡257户671.1亩。</t>
  </si>
  <si>
    <t>亩</t>
  </si>
  <si>
    <t>经济效益：带动帮扶对象3303户实施林果业品种优化，户均享受补助1697元。
社会效益：促进林果产业发展，稳定群众收入。</t>
  </si>
  <si>
    <t>林业和草原局</t>
  </si>
  <si>
    <t>麦麦提江·图尔逊</t>
  </si>
  <si>
    <t>yc2025002</t>
  </si>
  <si>
    <t>叶城县2025年林果业疏密改造补助项目</t>
  </si>
  <si>
    <t>巴仁乡、白杨镇、伯西热克镇、河园镇、金果镇、洛克乡、棋盘乡、恰尔巴格镇、铁提乡、吐古其乡、乌夏巴什镇、夏合甫乡、依提木孔镇、乌吉热克乡</t>
  </si>
  <si>
    <t>项目总投资873.424万元
建设内容：林果业疏密改造（脱贫户、监测户）4606户21835.6亩，400元/亩，其中巴仁乡97户462.9亩、白杨镇234户1897.3亩、伯西热克镇534户1966亩、河园镇398户2557.2亩、金果镇16户16.6亩、洛克乡1250户5924.6亩、棋盘乡175户762亩、恰尔巴格镇236户1748亩、铁提乡290户815.3亩、吐古其乡323户1839.5亩、乌夏巴什镇2户3亩、夏合甫乡80户474亩、依提木孔镇653户2207亩、乌吉热克乡316户1162.2亩。</t>
  </si>
  <si>
    <t>经济效益：带动帮扶对象4606户实施林果业疏密，户均享受补助1896元。
社会效益：促进林果产业发展，稳定群众收入。</t>
  </si>
  <si>
    <t>yc2025003</t>
  </si>
  <si>
    <t>叶城县2025年核桃整形修剪补助项目</t>
  </si>
  <si>
    <t>巴仁乡、白杨镇、伯西热克镇、河园镇、江格勒斯乡、金果镇、柯克亚乡、洛克乡、棋盘乡、恰尔巴格镇、恰其库木管理区、铁提乡、吐古其乡、乌夏巴什镇、夏合甫乡、依力克其乡、依提木孔镇、宗朗乡、乌吉热克乡</t>
  </si>
  <si>
    <t>项目总投资978.73028万元
建设内容：核桃整形修剪（脱贫户、监测户）13968户103024.24亩，95元/亩，其中巴仁乡266户2513.1亩、白杨镇102户1354.5亩、伯西热克镇1795户8693.3亩、河园镇1383户12199.95亩、江格勒斯乡511户4306.4亩、金果镇206户817.2亩、柯克亚乡25户116亩、洛克乡2157户13995.6亩、棋盘乡251户1936亩、恰尔巴格镇1044户8368.6亩、恰其库木管理区686户5456.25亩、铁提乡362户1433.9亩、吐古其乡1039户7930.98亩、乌夏巴什镇185户1084.3亩、夏合甫乡1132户11231亩、依力克其乡359户2423亩、依提木孔镇1409户11507亩、宗朗乡173户539亩、乌吉热克乡883户7118.16亩。</t>
  </si>
  <si>
    <t>经济效益：带动帮扶对象13968户实施核桃整形修剪，户均享受补助701元。
社会效益：促进林果产业发展，稳定群众收入。</t>
  </si>
  <si>
    <t>yc2025004</t>
  </si>
  <si>
    <t>叶城县2025年杏病虫害防治补助项目</t>
  </si>
  <si>
    <t>伯西热克镇、金果镇、柯克亚乡、棋盘乡、乌夏巴什镇、依力克其乡、依提木孔镇、宗朗乡</t>
  </si>
  <si>
    <t>项目总投资133.279965万元
建设内容：杏病虫害防治2528户14029.47亩，95元/亩，其中伯西热克镇300户1422.3亩、金果镇11户20.3亩、柯克亚乡1户5亩、棋盘乡160户1760亩、乌夏巴什镇890户3639.77亩、依力克其乡537户3575.8亩、依提木孔镇4户11亩、宗朗乡625户3595.3亩。</t>
  </si>
  <si>
    <t>经济效益：带动帮扶对象2528户实施杏病虫害防治，户均享受补助527元。
社会效益：保障林果生长及结果率，群众满意度≥95%。</t>
  </si>
  <si>
    <t>yc2025005</t>
  </si>
  <si>
    <t>叶城县2025年林果业提质增效项目</t>
  </si>
  <si>
    <t>阿克塔什镇、巴仁乡、白杨镇、伯西热克镇、河园镇、江格勒斯乡、金果镇、洛克乡、棋盘乡、恰尔巴格镇、恰其库木管理区、铁提乡、吐古其乡、乌夏巴什镇、夏合甫乡、依力克其乡、依提木孔镇、乌吉热克乡</t>
  </si>
  <si>
    <t>项目总投资4416.3495万元
建设内容：林果提质增效（脱贫户、监测户）23113户176657.98亩，250元/亩，主要用于购买油渣或化肥。其中阿克塔什镇1548户5100亩、巴仁乡591户6974.6亩、白杨镇1079户12069.89亩、伯西热克镇2703户11489.2亩、河园镇1700户14527.14亩、江格勒斯乡606户5400.3亩、金果镇506户2069.8亩、柯克亚乡26户99.5亩、洛克乡2258户14619.2亩、棋盘乡63户2152亩、恰尔巴格镇1668户18590.3亩、恰其库木管理区727户5649.5亩、铁提乡784户5234.06亩、吐古其乡1019户7408.42亩、乌吉热克乡1566户13747.95亩、乌夏巴什镇1158户5532.25亩、夏合甫乡1549户14946.47亩、依力克其乡1321户11481.5亩、依提木孔镇1495户12879.2亩、宗朗乡745户6682.7亩。</t>
  </si>
  <si>
    <t>经济效益：带动帮扶对象23112户实施林果提质增效，户均享受补助1911元。
社会效益：促进林果产业提质增效，群众满意度≥95%。</t>
  </si>
  <si>
    <t>yc2025006</t>
  </si>
  <si>
    <t>叶城县2025年核桃提质增效石硫合剂涂白剂补助项目</t>
  </si>
  <si>
    <t>养殖业基地</t>
  </si>
  <si>
    <t>巴仁乡、白杨镇、伯西热克镇、河园镇、金果镇、柯克亚乡、洛克乡、恰尔巴格镇、铁提乡、吐古其乡、夏合甫乡、依力克其乡、依提木孔镇、宗朗乡、乌吉热克乡</t>
  </si>
  <si>
    <t>项目总投资692.24004万元
建设内容：核桃提质增效石硫合剂涂白剂补助22051户173060.01亩，40元/亩，其中巴仁乡588户6678.4亩、白杨镇1079户12069.89亩、伯西热克镇2703户11489.2亩、河园镇1820户15565.76亩、江格勒斯乡317户2704.3亩、金果镇506户2069.8亩、柯克亚乡316户1272.65亩、洛克乡2258户14632.2亩、恰尔巴格镇1671户18581.7亩、恰其库木管理区727户5649.5亩、铁提乡744户4965.06亩、吐古其乡1019户7408.42亩、乌吉热克乡1520户14181.36亩、乌夏巴什镇1452户7544.7亩、夏合甫乡1549户14946.47亩、依力克其乡1317户11437.7亩、依提木孔镇1504户12830.2亩、宗朗乡960户9032.7亩。</t>
  </si>
  <si>
    <t>经济效益：带动帮扶对象22050户实施病虫害防治，户均享受补助314元。
社会效益：通过病虫害防治，提高林果产量，带动群众和增收致富。</t>
  </si>
  <si>
    <t>yc2025007</t>
  </si>
  <si>
    <t>叶城县2025年小麦单产提升补助项目</t>
  </si>
  <si>
    <t>巴仁乡、白杨镇、伯西热克镇、河园镇、江格勒斯乡、金果镇、棋盘乡、恰尔巴格镇、铁提乡、吐古其乡、乌夏巴什镇、夏合甫乡、依力克其乡、依提木孔镇、宗朗乡、乌吉热克乡</t>
  </si>
  <si>
    <t>项目总投资1454.10万元
建设内容：小麦单产提升（1.5%以上）（脱贫户、监测户）12927户96940.33亩，150元/亩，其中阿克塔什镇户亩、巴仁乡283户2062.8亩、白杨镇888户9268.09亩、伯西热克镇1772户9894.2亩、河园镇943户5108.09亩、江格勒斯乡457户4164.29亩、金果镇157户944.8亩、柯克亚乡户亩、洛克乡户亩、棋盘乡46户418.6亩、恰尔巴格镇381户2980.33亩、恰其库木管理区户亩、铁提乡532户2885.22亩、吐古其乡934户6348.52亩、乌吉热克乡802户8505.7亩、乌夏巴什镇1525户9996.79亩、夏合甫乡1124户10979.7亩、依力克其乡1100户10370.1亩、依提木孔镇1140户7329.7亩、宗朗乡843户5683.4亩。</t>
  </si>
  <si>
    <t>经济效益：带动帮扶对象12928户小麦单产提升补助，户均享受补助1125元。
社会效益：保障粮食安全，群众满意度≥95%。</t>
  </si>
  <si>
    <t>农业农村局</t>
  </si>
  <si>
    <t>张纯妮</t>
  </si>
  <si>
    <t>yc2025008</t>
  </si>
  <si>
    <t>叶城县2025年玉米单产提升补助项目</t>
  </si>
  <si>
    <t>巴仁乡、白杨镇、伯西热克镇、河园镇、金果镇、柯克亚乡、棋盘乡、恰尔巴格镇、铁提乡、吐古其乡、乌夏巴什镇、夏合甫乡、依力克其乡、依提木孔镇、宗朗乡、乌吉热克乡</t>
  </si>
  <si>
    <t>项目总投资1181.1843万元
建设内容：玉米单产提升（3%以上）（脱贫户、监测户）10481户78745.62亩，150元/亩，其中巴仁乡322户2048.4亩、白杨镇619户4941.85亩、伯西热克镇1278户6620.3亩、河园镇1007户6057.26亩、江格勒斯乡148户1209.6亩、金果镇92户455.6亩、棋盘乡140户3500亩、恰尔巴格镇232户1419.4亩、铁提乡401户1956.9亩、吐古其乡848户5208.98亩、乌吉热克乡477户3652.9亩、乌夏巴什镇1996户15091.43亩、夏合甫乡327户6385亩、依力克其乡655户3382.6亩、依提木孔镇782户4643.4亩、宗朗乡1032户11343.3亩。</t>
  </si>
  <si>
    <t>经济效益：带动帮扶对象10481户玉米单产提升补助，户均享受补助1127元。
社会效益：保障粮食安全，群众满意度≥95%。</t>
  </si>
  <si>
    <t>yc2025009</t>
  </si>
  <si>
    <t>叶城县2025年滴灌灌溉补助项目</t>
  </si>
  <si>
    <t>巴仁乡、白杨镇、伯西热克镇、江格勒斯乡、恰尔巴格镇、恰其库木管理区、铁提乡、吐古其乡、乌吉热克乡、乌夏巴什镇、夏合甫乡、依力克其乡、依提木孔镇、宗朗乡</t>
  </si>
  <si>
    <t>项目总投资57.18546万元
建设内容：滴灌灌溉补助2747户19061.82亩，30元/亩，其中巴仁乡314户1743.3亩、白杨镇372户2158.81亩、伯西热克镇28户165.7亩、江格勒斯乡171户1261亩、恰尔巴格镇240户2286.4亩、恰其库木管理区316户4089.1亩、铁提乡157户579.1亩、吐古其乡138户917.39亩、乌吉热克乡143户1040.8亩、乌夏巴什镇96户930.02亩、夏合甫乡401户1484.3亩、依力克其乡239户1398亩、依提木孔镇107户517.9亩、宗朗乡25户490亩。</t>
  </si>
  <si>
    <t>经济效益：带动帮扶对象2746户实施滴灌灌溉补助，户均享受补助208元。
社会效益：保障粮食安全，群众满意度≥95%。</t>
  </si>
  <si>
    <t>yc2025010</t>
  </si>
  <si>
    <t>叶城县2025年托管服务补助项目</t>
  </si>
  <si>
    <t>农业社会化服务</t>
  </si>
  <si>
    <t>江格勒斯乡、乌吉热克乡、乌夏巴什镇、依力克其乡</t>
  </si>
  <si>
    <t>项目总投资40.0085万元
建设内容：托管服务补助（脱贫户、监测户）464户4000.85亩，100元/亩，其中江格勒斯乡46户195.2亩、乌吉热克乡16户175亩、乌夏巴什镇201户1420.65亩、依力克其乡201户2210亩。</t>
  </si>
  <si>
    <t>经济效益：带动帮扶对象464户实施托管服务补助造，户均享受补助862元。
社会效益：保障粮食安全，群众满意度≥95%。</t>
  </si>
  <si>
    <t>yc2025189</t>
  </si>
  <si>
    <t>叶城县2025年江格勒斯乡农机采购项目</t>
  </si>
  <si>
    <t>江格勒斯乡</t>
  </si>
  <si>
    <t>项目总投资600万元。
建设内容：为江格勒斯乡采购一批农机具，主要为小麦玉米等联合收割机、采棉机和玉米收割机（茎穗兼收）。</t>
  </si>
  <si>
    <t>台</t>
  </si>
  <si>
    <t>组织部</t>
  </si>
  <si>
    <t>郭鹏</t>
  </si>
  <si>
    <t>yc2025192</t>
  </si>
  <si>
    <t>叶城县2025年吐古其乡尤喀克苏盖特艾日克（11）村采购农业机械设备项目</t>
  </si>
  <si>
    <t>吐古其11村</t>
  </si>
  <si>
    <t>项目总投资100万元。
建设内容：采购一批农业机械设备（MG2604拖拉机、MG1804拖拉机、2BXF-30小麦播种机、2MBQ-3玉米播种机、4JMILQ-210A整压机、1LFK-527A犁地机各一台）。</t>
  </si>
  <si>
    <t>yc2025190</t>
  </si>
  <si>
    <t>叶城县2025年河园镇霍依拉坎特（7）村购置大型机械设备项目</t>
  </si>
  <si>
    <t>河园镇霍依拉坎特（7）村</t>
  </si>
  <si>
    <t>项目总投资100万元
建设内容：购买挖掘机（斗山-150马力）、装载机（龙工-855马力）各一台。</t>
  </si>
  <si>
    <t>yc2025191</t>
  </si>
  <si>
    <t>叶城县2025年河园镇库普其（19）村购置大型机械设备项目</t>
  </si>
  <si>
    <t>河园镇库普其（19）村</t>
  </si>
  <si>
    <t>yc2025193</t>
  </si>
  <si>
    <t>叶城县2025年依提木孔镇亚勒古孜巴格（7）村购置大型机械设备项目</t>
  </si>
  <si>
    <t>依提木孔镇亚勒古孜巴格（7）村</t>
  </si>
  <si>
    <t>yc2025011</t>
  </si>
  <si>
    <t>叶城县2025年设施农业菜苗补助</t>
  </si>
  <si>
    <t>阿克塔什镇、巴仁乡、白杨镇、伯西热克镇、河园镇、江格勒斯乡、金果镇、恰尔巴格镇、铁提乡、吐古其乡乌夏巴什镇、夏合甫乡、依力克其乡、依提木孔镇</t>
  </si>
  <si>
    <t>项目总投资82.0656万元
建设内容：菜苗补助（脱贫户、监测户）1611户1823.68亩，450元/亩，其中阿克塔什镇80户240亩、巴仁乡64户112.7亩、白杨镇59户132.3亩、伯西热克镇119户69.4亩、河园镇204户319亩、江格勒斯乡132户73.9亩、金果镇47户66.3亩、恰尔巴格镇29户61.5亩、铁提乡28户84.9亩、吐古其乡522户138.98亩、夏合甫乡74户176.4亩、依力克其乡6户22.5亩、依提木孔镇247户325.8亩。</t>
  </si>
  <si>
    <t>经济效益：带动帮扶对象1609户实施设施农业菜苗补助，户均享受补助510元。
社会效益：促进蔬菜产业发展，群众满意度≥95%。</t>
  </si>
  <si>
    <t>yc2025012</t>
  </si>
  <si>
    <t>叶城县2025年拱棚改造提升补助项目</t>
  </si>
  <si>
    <t>白杨镇、伯西热克镇、河园镇、江格勒斯乡、金果镇、铁提乡、吐古其乡、乌吉热克乡、依力克其乡、依提木孔镇、宗朗乡</t>
  </si>
  <si>
    <t>项目总投资21.3105万元
建设内容：拱棚改造提升（脱贫户、监测户）968户710.35亩，300元/亩，其中白杨镇3户22亩、伯西热克镇47户22.2亩、河园镇25户31亩、江格勒斯乡239户188.5亩、金果镇38户33.2亩、铁提乡1户1亩、吐古其乡405户204.15亩、乌吉热克乡116户70.2亩、依力克其乡3户19.2亩、依提木孔镇90户98.9亩、宗朗乡1户20亩。</t>
  </si>
  <si>
    <t>经济效益：带动帮扶对象967户实施拱棚改造，户均享受补助220元。
社会效益：促进蔬菜产业发展，群众满意度≥95%。</t>
  </si>
  <si>
    <t>yc2025013</t>
  </si>
  <si>
    <t>叶城县2025年发展家庭特色种植</t>
  </si>
  <si>
    <t>阿克塔什镇、巴仁乡、白杨镇、伯西热克镇、河园镇、江格勒斯乡、金果镇、洛克乡、棋盘乡、恰尔巴格镇、恰其库木管理区、吐古其乡、乌吉热克乡、乌夏巴什镇、夏合甫乡、依力克其乡、依提木孔镇、宗朗乡</t>
  </si>
  <si>
    <t>项目总投资656.303万元
建设内容：发展家庭特色种植16659户6563.03亩，1000元/亩，其中阿克塔什镇2759户746.6亩、巴仁乡422户98.3亩、白杨镇899户313.4亩、伯西热克镇1541户616.1亩、河园镇385户787.5亩、江格勒斯乡927户430.7亩、金果镇58户17.6亩、洛克乡1174户456.25亩、棋盘乡109户56亩、恰尔巴格镇622户195.1亩、恰其库木管理区861户337.1亩、吐古其乡914户240.64亩、乌吉热克乡135户52.6亩、乌夏巴什镇1706户626.84亩、夏合甫乡1488户600.2亩、依力克其乡972户325.3亩、依提木孔镇982户281.2亩、宗朗乡705户381.6亩。</t>
  </si>
  <si>
    <t>经济效益：带动帮扶对象13901户发展特色种植，户均享受补助418元。
社会效益：促进群众大力发展庭院经济增加收入。</t>
  </si>
  <si>
    <t>yc2025014</t>
  </si>
  <si>
    <t>叶城县2025年引进良种母牛补助项目</t>
  </si>
  <si>
    <t>阿克塔什镇、巴仁乡、白杨镇、伯西热克镇、河园镇、江格勒斯乡、金果镇、柯克亚乡、洛克乡、棋盘乡、恰尔巴格镇、恰其库木管理区、铁提乡、吐古其乡、乌吉热克乡、乌夏巴什镇、夏合甫乡、依力克其乡、依提木孔镇、宗朗乡、东城区、中城区</t>
  </si>
  <si>
    <t>项目总投资3972万元
建设内容：引进良种母牛（脱贫户、监测户）6184户9930头，4000元/头，其中阿克塔什镇227户500头、巴仁乡104户190头、白杨镇145户187头、伯西热克镇1401户2737头、河园镇245户294头、江格勒斯乡44户63头、金果镇56户109头、柯克亚乡79户155头、洛克乡337户534头、棋盘乡2户5头、恰尔巴格镇757户1027头、恰其库木管理区162户270头、铁提乡222户366头、吐古其乡286户356头、乌吉热克乡121户174头、乌夏巴什镇364户767头、夏合甫乡706户832头、依力克其乡159户199头、依提木孔镇459户620头、宗朗乡277户478头、东城区16户39头、中城区15户28头。
引进品种：西门塔尔、安格斯、荷斯坦、牦牛。引进范围及要求：跨县域、跨地区、跨疆外的种畜场、扩繁场购买引进，即：种畜场是有种畜禽经营许可证；扩繁场是指在县级以上畜牧兽医主管部门办理养殖备案、取得畜禽养殖代码，并在新疆畜牧兽医大数据平台和农业农村部养殖场直连直报系统登记备案的，信息可查询。引进良种母牛标准：18月龄以上-4岁以下（含18月龄和4岁），全身肌肉丰满，体躯平滑丰润，发育良好，被毛光亮、滋润，四肢粗壮，大腿肌肉丰满，母牛乳房发育中等，西门塔尔体重≥300㎏，安格斯体重≥320㎏，荷斯坦体重≥300㎏；牦牛2岁以上（含2岁）体重≥160㎏。验收标准：饲养3个月以上，符合引进标准，并提供购买牲畜合同、发票及疫病检测报告（口蹄疫、布病）等，验收合格后给予4000元/头补助，原则上按照不超过当地市场价格的40%进行补助，通过“一卡通”直接发放补助资金。</t>
  </si>
  <si>
    <t>头</t>
  </si>
  <si>
    <t>经济效益：带动帮扶对象6179户发展畜牧业，户均享受补助6428元。
社会效益：促进畜牧产业发展，群众满意度≥95%。</t>
  </si>
  <si>
    <t>畜牧园区管委会</t>
  </si>
  <si>
    <t>买合木提·尤努斯</t>
  </si>
  <si>
    <t>yc2025015</t>
  </si>
  <si>
    <t>叶城县2025年引进良种母羊补助项目</t>
  </si>
  <si>
    <t>阿克塔什镇、巴仁乡、白杨镇、伯西热克镇、河园镇、江格勒斯乡、金果镇、柯克亚乡、洛克乡、恰尔巴格镇、恰其库木管理区、铁提乡、吐古其乡、乌吉热克乡、乌夏巴什镇、夏合甫乡、依力克其乡、依提木孔镇、宗朗乡、东城区、中城区</t>
  </si>
  <si>
    <t>项目总投资1614.84万元
建设内容：引进良种母羊（脱贫户、监测户）6538户40371只，400元/只，其中阿克塔什镇186户2589只、巴仁乡61户454只、白杨镇147户383只、伯西热克镇1432户12689只、河园镇439户1620只、江格勒斯乡66户228只、金果镇44户250只、柯克亚乡35户456只、洛克乡261户1125只、恰尔巴格镇717户5361只、恰其库木管理区64户555只、铁提乡126户527只、吐古其乡632户1811只、乌吉热克乡134户950只、乌夏巴什镇375户3978只、夏合甫乡772户1926只、依力克其乡219户703只、依提木孔镇479户1935只、宗朗乡316户2469只、东城区9户122只、中城区24户240只。
引进多胎能繁母羊品种：萨福克、杜波、湖羊、多浪羊、皮山红羊、木吉羊、小尾寒羊。引进范围及要求：跨县域、跨地区、跨疆外的种畜场、扩繁场购买引进，即：种畜场是有种畜禽经营许可证；扩繁场是指在县级以上畜牧兽医主管部门办理养殖备案、取得畜禽养殖代码，并在新疆畜牧兽医大数据平台和农业农村部养殖场直连直报系统登记备案的，信息可查询。引进标准：10月龄以上-4岁以下（含10月龄和4岁），皮肤无皱褶，被毛匀度较好体型宽大，鼻梁平直，耳适中横立，体躯宽长呈长方形，胸部宽且肌肉丰满，四肢端正而结实，背腰部宽平而紧凑，萨福克羊体重≥40㎏，杜波羊体重≥40㎏，湖羊体重≥30㎏，多浪羊体重≥35㎏，皮山红羊体重≥30㎏，木吉羊体重≥30㎏，小尾寒羊体重≥35㎏。验收标准：饲养3个月以上，符合引进标准，并提供购买牲畜合同、发票及疫病检测报告（口蹄疫、布病、小反刍兽疫）等，验收合格后给予400元/只补贴，原则上按照不超过当地市场价格的40%进行补助，通过“一卡通”直接发放补助资金。</t>
  </si>
  <si>
    <t>只</t>
  </si>
  <si>
    <t>经济效益：带动帮扶对象6536户发展畜牧业，户均享受补助2471元。
社会效益：促进畜牧产业发展，群众满意度≥95%。</t>
  </si>
  <si>
    <t>yc2025016</t>
  </si>
  <si>
    <t>叶城县2025年自繁良种母牛补助项目</t>
  </si>
  <si>
    <t>阿克塔什镇、巴仁乡、白杨镇、伯西热克镇、河园镇、江格勒斯乡、金果镇、柯克亚乡、洛克乡、棋盘乡、恰尔巴格镇、恰其库木管理区、铁提乡、吐古其乡、乌吉热克乡、乌夏巴什镇、西合休乡、夏合甫乡、依力克其乡、依提木孔镇、宗朗乡、东城区、中城区</t>
  </si>
  <si>
    <t>项目总投资6075.9万元
建设内容：自繁良种母牛（脱贫户、监测户）13014户20253头，3000元/头，其中阿克塔什镇511户605头、巴仁乡198户332头、白杨镇419户607头、伯西热克镇1391户2215头、河园镇440户536头、江格勒斯乡369户529头、金果镇84户178头、柯克亚乡209户521头、洛克乡997户2062头、棋盘乡326户928头、恰尔巴格镇663户933头、恰其库木管理区236户243头、铁提乡373户490头、吐古其乡481户812头、乌吉热克乡551户681头、乌夏巴什镇1567户3013头、西合休乡1016户1016亩、夏合甫乡779户1000头、依力克其乡671户1010头、依提木孔镇745户1135头、宗朗乡433户642头、东城区99户309头、中城区456户456头。
自繁标准：新增牛犊必须是母牛，购买的母牛犊不能纳入申报补贴范围之内。验收标准：饲养3个月以上，符合自繁标准，验收合格后给予3000元/头补助，通过“一卡通”直接拨付补助资金。</t>
  </si>
  <si>
    <t>经济效益：带动帮扶对象13011户发展畜牧业，户均享受补助4670元。
社会效益：促进畜牧产业发展，群众满意度≥95%。</t>
  </si>
  <si>
    <t>yc2025017</t>
  </si>
  <si>
    <t>叶城县2025年自繁良种母羊补助项目</t>
  </si>
  <si>
    <t>项目总投资3815.13万元
建设内容：自繁良种母羊19488户127171只，300元/只，其中阿克塔什镇669户9006只、巴仁乡373户1913只、白杨镇694户3172只、伯西热克镇1890户12413只、河园镇958户3914只、江格勒斯乡576户2659只、金果镇304户1845只、柯克亚乡289户3869只、洛克乡1673户12481只、棋盘乡328户4768只、恰尔巴格镇910户5920只、恰其库木管理区182户491只、铁提乡453户1410只、吐古其乡946户3909只、乌吉热克乡855户3702只、乌夏巴什镇2278户20318只、西合休乡1016户5080亩、夏合甫乡1094户3965只、依力克其乡886户4579只、依提木孔镇1333户6955只、宗朗乡626户3858只、东城区384户7186只、中城区771户3758只。</t>
  </si>
  <si>
    <t>经济效益：带动帮扶对象19473户发展畜牧业，户均享受补助1959元。
社会效益：促进畜牧产业发展，群众满意度≥95%。</t>
  </si>
  <si>
    <t>yc2025018</t>
  </si>
  <si>
    <t>叶城县2025年鸡养殖补助项目</t>
  </si>
  <si>
    <t>巴仁乡、白杨镇、伯西热克镇、河园镇、江格勒斯乡、金果镇、洛克乡、棋盘乡、恰尔巴格镇、恰其库木管理区、铁提乡、吐古其乡、乌吉热克乡、乌夏巴什镇、夏合甫乡、依力克其乡、依提木孔镇、宗朗乡</t>
  </si>
  <si>
    <t>项目总投资238.503万元
建设内容：鸡养殖（脱贫户、监测户）4464户238503羽，10元/羽，其中巴仁乡8户500羽、白杨镇132户9450羽、伯西热克镇525户30953羽、河园镇324户9010羽、江格勒斯乡231户11780羽、金果镇56户11815羽、洛克乡639户26701羽、棋盘乡13户770羽、恰尔巴格镇320户17000羽、恰其库木管理区239户12955羽、铁提乡112户6462羽、吐古其乡719户35950羽、乌吉热克乡38户1220羽、乌夏巴什镇32户2005羽、夏合甫乡108户5740羽、依力克其乡352户20819羽、依提木孔镇524户29813羽、宗朗乡92户5560羽。</t>
  </si>
  <si>
    <t>羽</t>
  </si>
  <si>
    <t>经济效益：带动帮扶对象4504户养殖家禽，户均享受补助530元。
社会效益：促进畜牧产业发展，群众满意度≥95%。</t>
  </si>
  <si>
    <t>yc2025019</t>
  </si>
  <si>
    <t>叶城县2025年鸭养殖补助项目</t>
  </si>
  <si>
    <t>白杨镇、伯西热克镇、河园镇、江格勒斯乡、金果镇、洛克乡、恰尔巴格镇、铁提乡、吐古其乡、乌吉热克乡、乌夏巴什镇、夏合甫乡、依力克其乡、依提木孔镇</t>
  </si>
  <si>
    <t>项目总投资50.519万元
建设内容：鸭养殖（脱贫户、监测户）1040户50519羽，10元/羽，其中白杨镇13户770羽、伯西热克镇183户9814羽、河园镇100户1530羽、江格勒斯乡56户2850羽、金果镇10户550羽、洛克乡203户10687羽、恰尔巴格镇42户2400羽、铁提乡2户100羽、吐古其乡320户16000羽、乌吉热克乡4户120羽、乌夏巴什镇5户250羽、夏合甫乡30户1568羽、依力克其乡8户550羽、依提木孔镇64户3330羽。</t>
  </si>
  <si>
    <t>经济效益：带动帮扶对象1051户养殖家禽，户均享受补助481元。
社会效益：促进畜牧产业发展，群众满意度≥95%。</t>
  </si>
  <si>
    <t>yc2025020</t>
  </si>
  <si>
    <t>叶城县2025年鹅养殖补助项目</t>
  </si>
  <si>
    <t>伯西热克镇、河园镇、江格勒斯乡、金果镇、洛克乡、恰尔巴格镇、恰其库木管理区、铁提乡、吐古其乡、乌吉热克乡、乌夏巴什镇、夏合甫乡、依力克其乡、依提木孔镇、宗朗乡</t>
  </si>
  <si>
    <t>项目总投资44.255万元
建设内容：鹅养殖（脱贫户、监测户）871户44225羽，10元/羽，其中伯西热克镇236户12958羽、河园镇39户350羽、江格勒斯乡10户500羽、金果镇6户500羽、洛克乡78户4605羽、恰尔巴格镇50户2610羽、恰其库木管理区50户2500羽、铁提乡2户200羽、吐古其乡287户14350羽、乌吉热克乡30户785羽、乌夏巴什镇9户500羽、夏合甫乡15户750羽、依力克其乡12户850羽、依提木孔镇41户2257羽、宗朗乡6户510羽。</t>
  </si>
  <si>
    <t>经济效益：带动帮扶对象879户养殖家禽，户均享受补助503元。
社会效益：促进畜牧产业发展，群众满意度≥95%。</t>
  </si>
  <si>
    <t>yc2025021</t>
  </si>
  <si>
    <t>叶城县2025年肉鸽养殖补助项目</t>
  </si>
  <si>
    <t>白杨镇、伯西热克镇、河园镇、江格勒斯乡、金果镇、棋盘乡、恰尔巴格镇、铁提乡、吐古其乡、乌吉热克乡、乌夏巴什镇、夏合甫乡、依力克其乡、依提木孔镇、宗朗乡</t>
  </si>
  <si>
    <t>项目总投资47.2578万元
建设内容：肉鸽养殖（脱贫户、监测户）1620户157526羽，3元/羽，其中白杨镇41户4150羽、伯西热克镇347户31327羽、河园镇68户1480羽、江格勒斯乡32户3440羽、金果镇17户1700羽、棋盘乡2户2564羽、恰尔巴格镇90户9000羽、铁提乡35户4005羽、吐古其乡726户72600羽、乌吉热克乡4户400羽、乌夏巴什镇41户4380羽、夏合甫乡27户3100羽、依力克其乡33户3430羽、依提木孔镇149户15400羽、宗朗乡8户550羽。</t>
  </si>
  <si>
    <t>经济效益：带动帮扶对象1649户养殖家禽，户均享受补助287元。
社会效益：促进畜牧产业发展，群众满意度≥95%。</t>
  </si>
  <si>
    <t>yc2025022</t>
  </si>
  <si>
    <t>叶城县2025年新建青贮窖补助项目</t>
  </si>
  <si>
    <t>白杨镇、伯西热克镇、河园镇、江格勒斯乡、金果镇、洛克乡、恰尔巴格镇、吐古其乡、乌吉热克乡、乌夏巴什镇、夏合甫乡、依力克其乡、依提木孔镇、宗朗乡</t>
  </si>
  <si>
    <t>项目总投资28.1万元
建设内容：新建青贮窖（脱贫户、监测户）278户281座，1000元/座，其中白杨镇17户17座、伯西热克镇78户79座、河园镇4户4座、江格勒斯乡11户13座、金果镇1户1座、洛克乡1户1座、恰尔巴格镇21户21座、吐古其乡49户49座、乌吉热克乡37户37座、乌夏巴什镇5户5座、夏合甫乡10户10座、依力克其乡1户1座、依提木孔镇13户13座、宗朗乡30户30座。
补助金额不超过支付费用的30%，新建青贮窖不超过1000元/座。</t>
  </si>
  <si>
    <t>座</t>
  </si>
  <si>
    <t>经济效益：带动帮扶对象278户实施青贮窖建设，户均享受补助1011元。
社会效益：减少秸秆焚烧带来的环境污染，实现资源的可持续利用，开发就业岗位，带动群众就业增收。</t>
  </si>
  <si>
    <t>yc2025023</t>
  </si>
  <si>
    <t>叶城县2025年改造青贮窖补助项目</t>
  </si>
  <si>
    <t>白杨镇、伯西热克镇、江格勒斯乡、金果镇、恰尔巴格镇、吐古其乡、乌吉热克乡、乌夏巴什镇、夏合甫乡、依提木孔镇、宗朗乡</t>
  </si>
  <si>
    <t>项目总投资15.85万元
建设内容：改造青贮窖（脱贫户、监测户）298户317座，500元/座，其中白杨镇3户3座、伯西热克镇24户24座、江格勒斯乡5户7座、金果镇2户2座、恰尔巴格镇15户16座、吐古其乡58户58座、乌吉热克乡3户3座、乌夏巴什镇161户177座、夏合甫乡4户4座、依提木孔镇3户3座、宗朗乡20户20座。
补助金额不超过支付费用的30%，改建青贮窖（支持修缮青贮窖，改善饲草压制的基础设施，达到生产安全条件）不超过500元。</t>
  </si>
  <si>
    <t>经济效益：带动帮扶对象298户实施改造青贮窖，户均享受补助532元。
社会效益：减少秸秆焚烧带来的环境污染，实现资源的可持续利用，开发就业岗位，带动群众就业增收。</t>
  </si>
  <si>
    <t>yc2025024</t>
  </si>
  <si>
    <t>叶城县2025年养殖圈舍设施改造补助项目</t>
  </si>
  <si>
    <t>白杨镇、伯西热克镇、河园镇、江格勒斯乡、金果镇、柯克亚乡、棋盘乡、恰尔巴格镇、铁提乡、吐古其乡、乌吉热克乡、乌夏巴什镇、夏合甫乡、依力克其乡、依提木孔镇、宗朗乡</t>
  </si>
  <si>
    <t>项目总投资282.6万元
建设内容：养殖圈舍设施改造（脱贫户、监测户）2804户2826座，1000元/座，其中白杨镇409户409座、伯西热克镇197户197座、河园镇171户193座、江格勒斯乡285户285座、金果镇7户7座、柯克亚乡4户4座、棋盘乡83户83座、恰尔巴格镇268户268座、铁提乡5户5座、吐古其乡951户951座、乌吉热克乡48户48座、乌夏巴什镇80户80座、夏合甫乡13户13座、依力克其乡2户2座、依提木孔镇179户179座、宗朗乡102户102座。
按不超过改造成本的30%，一次性最高补助标准不超过1000元。</t>
  </si>
  <si>
    <t>经济效益：带动帮扶对象2804户实施养殖圈舍设施改造，户均享受补助1008元。
社会效益：有效减少牲畜疾病发生，提高牲畜成活率和生长速度，群众满意度≥95%。</t>
  </si>
  <si>
    <t>yc2025025</t>
  </si>
  <si>
    <t>叶城县2025年饲草料压制发酵补助项目</t>
  </si>
  <si>
    <t>白杨镇、伯西热克镇、河园镇、江格勒斯乡、金果镇、洛克乡、恰尔巴格镇、铁提乡、吐古其乡、乌夏巴什镇、夏合甫乡、依提木孔镇、宗朗乡、乌吉热克乡</t>
  </si>
  <si>
    <t>项目总投资287.3605万元
建设内容：饲草料压制发酵（脱贫户、监测户）2071户57472.1吨，50元/吨，其中白杨镇18户688吨、伯西热克镇326户15295吨、河园镇86户1545吨、江格勒斯乡61户2079吨、金果镇23户557吨、洛克乡144户4459吨、恰尔巴格镇180户800吨、铁提乡130户2112吨、吐古其乡150户7373吨、乌夏巴什镇279户3358吨、夏合甫乡45户570吨、依提木孔镇358户8858吨、宗朗乡203户6514吨、乌吉热克乡68户3264.1吨。
发展牛羊等养殖并经营稳定。利用永久性青贮窖加工制作青贮或青贮打包发酵等，制作青贮或打包青贮10吨以上的养殖户，每吨补助不超过50元。</t>
  </si>
  <si>
    <t>吨</t>
  </si>
  <si>
    <t>经济效益：带动帮扶对象2071户实施饲草料压制发酵，户均享受补助1388元。
社会效益：提高饲料转化率和利用率，减少资源浪费，群众满意度≥95%。</t>
  </si>
  <si>
    <t>yc2025205</t>
  </si>
  <si>
    <t>叶城县2025年夏合甫乡5村稻虾共作示范区建设项目</t>
  </si>
  <si>
    <t>夏合甫乡5村</t>
  </si>
  <si>
    <t>项目总投资278万元
建设内容：购置1604马力拖拉机1台、3米旋耕机1台、5齿铧犁1台、卫星平整机1台、移动生产用房20间、生产监测设备3套、全自动育秧生产线、车间1套；养殖繁育棚。</t>
  </si>
  <si>
    <t>套</t>
  </si>
  <si>
    <t>yc2025221</t>
  </si>
  <si>
    <t>叶城县2025年夏合甫乡5村300亩标准化虾稻共作标准化种养殖基地建设项目</t>
  </si>
  <si>
    <t>项目总投资190万元
建设内容：虾稻共作农田改造300亩，可拆式移动育苗棚11米*70米，1.54万㎡，抽水泵4台，管网20亩，船式耕田机（25匹三驱）2台，小型插秧机（久保田）1台，收割打捆一体机1台，新型砻碾一体机2台，电力设施及其他附属设施。</t>
  </si>
  <si>
    <t>yc2025026</t>
  </si>
  <si>
    <t>叶城县2025年小额贷款贴息</t>
  </si>
  <si>
    <t>小额贷款贴息</t>
  </si>
  <si>
    <t>叶城县各乡镇（区）</t>
  </si>
  <si>
    <t>项目总投资1000万元
建设内容：为全县32673户脱贫户、10185户监测户实施小额贷款贴息补助。</t>
  </si>
  <si>
    <t>户</t>
  </si>
  <si>
    <t>经济效益：降低农户融资成本及生产支出户均1300元/年
社会效益：促进产业发展，增加农民收入，群众满意度≥95%。</t>
  </si>
  <si>
    <t>（二）粮食产能提质增效</t>
  </si>
  <si>
    <t>yc2025027</t>
  </si>
  <si>
    <t>叶城县2025年巴仁乡林粮间作节水项目</t>
  </si>
  <si>
    <t>巴仁乡</t>
  </si>
  <si>
    <t>项目总投资630万元
建设内容：林粮间作节水3700亩，1800元/亩，配套沉砂池、泵房及电力设施等。</t>
  </si>
  <si>
    <t>经济效益：实施林粮间作节水3500亩，亩均降低投入成本5-20元。
社会效益：带动当地脱贫户就业，吸纳务工人数27人以上，提高人均收入。
生态效益:提高灌溉水利用效率，降低用水成本；减少土壤侵蚀，改善土壤环境，提高土壤肥力；提高农作物产量和品质，提高水肥一体化利用效率。同时减少泥沙淤积、提高灌溉用水保障、改善灌溉条件等。</t>
  </si>
  <si>
    <t>yc2025028</t>
  </si>
  <si>
    <t>叶城县2025年白杨镇林粮间作节水项目</t>
  </si>
  <si>
    <t>白杨镇</t>
  </si>
  <si>
    <t>项目总投资1075.63万元
建设内容：林粮间作节水5975.7亩，1800元/亩，配套沉砂池、泵房及电力设施等。</t>
  </si>
  <si>
    <t>经济效益：实施林粮间作节水5975.7亩，亩均降低投入成本5-20元。
社会效益：带动当地脱贫户就业，吸纳务工人数50人以上，提高人均收入。
生态效益:提高灌溉水利用效率，降低用水成本；减少土壤侵蚀，改善土壤环境，提高土壤肥力；提高农作物产量和品质，提高水肥一体化利用效率。同时减少泥沙淤积、提高灌溉用水保障、改善灌溉条件等。</t>
  </si>
  <si>
    <t>yc2025029</t>
  </si>
  <si>
    <t>叶城县2025年伯西热克镇林粮间作节水项目</t>
  </si>
  <si>
    <t>伯西热克镇</t>
  </si>
  <si>
    <t>项目总投资6761.88万元
建设内容：林粮间作节水7600亩，1800元/亩，配套沉砂池、泵房及电力设施等。</t>
  </si>
  <si>
    <t>经济效益：实施林粮间作节水7600亩，亩均降低投入成本5-20元。
社会效益：带动当地脱贫户就业，吸纳务工人数60人以上，提高人均收入。
生态效益:提高灌溉水利用效率，降低用水成本；减少土壤侵蚀，改善土壤环境，提高土壤肥力；提高农作物产量和品质，提高水肥一体化利用效率。同时减少泥沙淤积、提高灌溉用水保障、改善灌溉条件等。</t>
  </si>
  <si>
    <t>yc2025030</t>
  </si>
  <si>
    <t>叶城县2025年河园镇林粮间作节水项目</t>
  </si>
  <si>
    <t>河园镇</t>
  </si>
  <si>
    <t>项目总投资1180.8万元
建设内容：林粮间作节水6560亩，1800元/亩，配套沉砂池、泵房及电力设施等。</t>
  </si>
  <si>
    <t>经济效益：实施林粮间作节水6560亩，亩均降低投入成本5-20元。
社会效益：带动当地脱贫户就业，吸纳务工人数40人以上，提高人均收入。
生态效益:提高灌溉水利用效率，降低用水成本；减少土壤侵蚀，改善土壤环境，提高土壤肥力；提高农作物产量和品质，提高水肥一体化利用效率。同时减少泥沙淤积、提高灌溉用水保障、改善灌溉条件等。</t>
  </si>
  <si>
    <t>yc2025031</t>
  </si>
  <si>
    <t>叶城县2025年江格勒斯乡林粮间作节水项目</t>
  </si>
  <si>
    <t>项目总投资1248.66万元
建设内容：林粮间作节水6937亩，1800元/亩，配套沉砂池、泵房及电力设施等。</t>
  </si>
  <si>
    <t>经济效益：实施林粮间作节水6937亩，亩均降低投入成本5-20元。
社会效益：带动当地脱贫户就业，吸纳务工人数50人以上，提高人均收入。
生态效益:提高灌溉水利用效率，降低用水成本；减少土壤侵蚀，改善土壤环境，提高土壤肥力；提高农作物产量和品质，提高水肥一体化利用效率。同时减少泥沙淤积、提高灌溉用水保障、改善灌溉条件等。</t>
  </si>
  <si>
    <t>yc2025032</t>
  </si>
  <si>
    <t>叶城县2025年柯克亚乡林粮间作节水项目</t>
  </si>
  <si>
    <t>柯克亚乡</t>
  </si>
  <si>
    <t>项目总投资270万元
建设内容：林粮间作节水1500亩，1800元/亩，配套沉砂池、泵房及电力设施等。</t>
  </si>
  <si>
    <t>经济效益：实施林粮间作节水1500亩，亩均降低投入成本5-20元。
社会效益：带动当地脱贫户就业，吸纳务工人数30人以上，提高人均收入。
生态效益:提高灌溉水利用效率，降低用水成本；减少土壤侵蚀，改善土壤环境，提高土壤肥力；提高农作物产量和品质，提高水肥一体化利用效率。同时减少泥沙淤积、提高灌溉用水保障、改善灌溉条件等。</t>
  </si>
  <si>
    <t>yc2025033</t>
  </si>
  <si>
    <t>叶城县2025年洛克乡林粮间作节水项目</t>
  </si>
  <si>
    <t>洛克乡</t>
  </si>
  <si>
    <t>项目总投资882万元
建设内容：林粮间作节水4900亩，1800元/亩，配套沉砂池、泵房及电力设施等。</t>
  </si>
  <si>
    <t>经济效益：实施林粮间作节水4900亩，亩均降低投入成本5-20元。
社会效益：带动当地脱贫户就业，吸纳务工人数50人以上，提高人均收入。
生态效益:提高灌溉水利用效率，降低用水成本；减少土壤侵蚀，改善土壤环境，提高土壤肥力；提高农作物产量和品质，提高水肥一体化利用效率。同时减少泥沙淤积、提高灌溉用水保障、改善灌溉条件等。</t>
  </si>
  <si>
    <t>yc2025034</t>
  </si>
  <si>
    <t>叶城县2025年恰尔巴格镇林粮间作节水项目</t>
  </si>
  <si>
    <t>恰尔巴格镇</t>
  </si>
  <si>
    <t>项目总投资1273.68万元
建设内容：林粮间作节水7076亩，1800元/亩，配套沉砂池、泵房及电力设施等。</t>
  </si>
  <si>
    <t>经济效益：实施林粮间作节水7076亩，亩均降低投入成本5-20元。
社会效益：带动当地脱贫户就业，吸纳务工人数70人以上，提高人均收入。
生态效益:提高灌溉水利用效率，降低用水成本；减少土壤侵蚀，改善土壤环境，提高土壤肥力；提高农作物产量和品质，提高水肥一体化利用效率。同时减少泥沙淤积、提高灌溉用水保障、改善灌溉条件等。</t>
  </si>
  <si>
    <t>yc2025035</t>
  </si>
  <si>
    <t>叶城县2025年恰其库木管理区林粮间作节水项目</t>
  </si>
  <si>
    <t>恰其库木管理区</t>
  </si>
  <si>
    <t>项目总投资876万元
建设内容：林粮间作节水4870亩，1800元/亩，配套沉砂池、泵房及电力设施等。</t>
  </si>
  <si>
    <t>经济效益：实施林粮间作节水4870亩，亩均降低投入成本5-20元。
社会效益：带动当地脱贫户就业，吸纳务工人数50人以上，提高人均收入。
生态效益:提高灌溉水利用效率，降低用水成本；减少土壤侵蚀，改善土壤环境，提高土壤肥力；提高农作物产量和品质，提高水肥一体化利用效率。同时减少泥沙淤积、提高灌溉用水保障、改善灌溉条件等。</t>
  </si>
  <si>
    <t>yc2025036</t>
  </si>
  <si>
    <t>叶城县2025年铁提乡林粮间作节水项目</t>
  </si>
  <si>
    <t>铁提乡</t>
  </si>
  <si>
    <t>项目总投资783万元
建设内容：林粮间作节水4400亩，1800元/亩，配套沉砂池、泵房及电力设施等。</t>
  </si>
  <si>
    <t>经济效益：实施林粮间作节水4350亩，亩均降低投入成本5-20元。
社会效益：带动当地脱贫户就业，吸纳务工人数50人以上，提高人均收入。
生态效益:提高灌溉水利用效率，降低用水成本；减少土壤侵蚀，改善土壤环境，提高土壤肥力；提高农作物产量和品质，提高水肥一体化利用效率。同时减少泥沙淤积、提高灌溉用水保障、改善灌溉条件等。</t>
  </si>
  <si>
    <t>yc2025037</t>
  </si>
  <si>
    <t>叶城县2025年吐古其乡林粮间作节水项目</t>
  </si>
  <si>
    <t>吐古其乡</t>
  </si>
  <si>
    <t>项目总投资876.24万元
建设内容：林粮间作节水4868亩，1800元/亩，配套沉砂池、泵房及电力设施等。</t>
  </si>
  <si>
    <t>经济效益：实施林粮间作节水4868亩，亩均降低投入成本5-20元。
社会效益：带动当地脱贫户就业，吸纳务工人数50人以上，提高人均收入。
生态效益:提高灌溉水利用效率，降低用水成本；减少土壤侵蚀，改善土壤环境，提高土壤肥力；提高农作物产量和品质，提高水肥一体化利用效率。同时减少泥沙淤积、提高灌溉用水保障、改善灌溉条件等。</t>
  </si>
  <si>
    <t>yc2025038</t>
  </si>
  <si>
    <t>叶城县2025年乌吉热克乡林粮间作节水项目</t>
  </si>
  <si>
    <t>乌吉热克乡</t>
  </si>
  <si>
    <t>项目总投资858.6万元
建设内容：林粮间作节水4770亩，1800元/亩，配套沉砂池、泵房及电力设施等。</t>
  </si>
  <si>
    <t>经济效益：实施林粮间作节水4770亩，亩均降低投入成本5-20元。
社会效益：带动当地脱贫户就业，吸纳务工人数50人以上，提高人均收入。
生态效益:提高灌溉水利用效率，降低用水成本；减少土壤侵蚀，改善土壤环境，提高土壤肥力；提高农作物产量和品质，提高水肥一体化利用效率。同时减少泥沙淤积、提高灌溉用水保障、改善灌溉条件等。</t>
  </si>
  <si>
    <t>yc2025039</t>
  </si>
  <si>
    <t>叶城县2025年夏合甫乡林粮间作节水项目</t>
  </si>
  <si>
    <t>夏合甫乡</t>
  </si>
  <si>
    <t>项目总投资897.66万元
建设内容：林粮间作节水4987亩，1800元/亩，配套沉砂池、泵房及电力设施等。</t>
  </si>
  <si>
    <t>经济效益：实施林粮间作节水4987亩，亩均降低投入成本5-20元。
社会效益：带动当地脱贫户就业，吸纳务工人数50人以上，提高人均收入。
生态效益:提高灌溉水利用效率，降低用水成本；减少土壤侵蚀，改善土壤环境，提高土壤肥力；提高农作物产量和品质，提高水肥一体化利用效率。同时减少泥沙淤积、提高灌溉用水保障、改善灌溉条件等。</t>
  </si>
  <si>
    <t>yc2025040</t>
  </si>
  <si>
    <t>叶城县2025年依力克其乡林粮间作节水项目</t>
  </si>
  <si>
    <t>依力克其乡</t>
  </si>
  <si>
    <t>项目总投资1490.7万元
建设内容：1、林粮间作节水6115亩，1800元/亩，配套沉砂池、泵房及电力设施等。2、土地平整1050亩、节水灌溉900亩，配套沉沙池、泵房及电力设施。</t>
  </si>
  <si>
    <t>经济效益：实施林粮间作节水6115亩，亩均降低投入成本5-20元。
社会效益：带动当地脱贫户就业，吸纳务工人数50人以上，提高人均收入。
生态效益:提高灌溉水利用效率，降低用水成本；减少土壤侵蚀，改善土壤环境，提高土壤肥力；提高农作物产量和品质，提高水肥一体化利用效率。同时减少泥沙淤积、提高灌溉用水保障、改善灌溉条件等。</t>
  </si>
  <si>
    <t>yc2025041</t>
  </si>
  <si>
    <t>叶城县2025年依提木孔镇林粮间作节水项目</t>
  </si>
  <si>
    <t>依提木孔镇</t>
  </si>
  <si>
    <t>项目总投资2635.2万元
建设内容：林粮间作节水14640亩，1800元/亩，配套沉砂池、泵房及电力设施等。</t>
  </si>
  <si>
    <t>经济效益：实施林粮间作节水14640亩，亩均降低投入成本5-20元。
社会效益：带动当地脱贫户就业，吸纳务工人数50人以上，提高人均收入。
生态效益:提高灌溉水利用效率，降低用水成本；减少土壤侵蚀，改善土壤环境，提高土壤肥力；提高农作物产量和品质，提高水肥一体化利用效率。同时减少泥沙淤积、提高灌溉用水保障、改善灌溉条件等。</t>
  </si>
  <si>
    <t>yc2025042</t>
  </si>
  <si>
    <t>叶城县2025年宗朗乡林粮间作节水项目</t>
  </si>
  <si>
    <t>宗朗乡</t>
  </si>
  <si>
    <t>项目总投资441万元
建设内容：林粮间作节水2450亩，1800元/亩，配套沉砂池、泵房及电力设施等。</t>
  </si>
  <si>
    <t>经济效益：实施林粮间作节水2450亩，亩均降低投入成本5-20元。
社会效益：带动当地脱贫户就业，吸纳务工人数50人以上，提高人均收入。
生态效益:提高灌溉水利用效率，降低用水成本；减少土壤侵蚀，改善土壤环境，提高土壤肥力；提高农作物产量和品质，提高水肥一体化利用效率。同时减少泥沙淤积、提高灌溉用水保障、改善灌溉条件等。</t>
  </si>
  <si>
    <t>yc2025043</t>
  </si>
  <si>
    <t>叶城县2025年白杨镇土地碎片化建设项目</t>
  </si>
  <si>
    <t>项目总投资413.25万元
建设内容：实施土地碎片化2755亩，1500元/亩。</t>
  </si>
  <si>
    <t>经济效益：实施土地碎片化整理2755亩，带动临时就业≥10人，人均月工资≥2500元，促进亩产增收50-100元。
社会效益：增加土地使用效益，提高农业生产效率，优化土地资源利用。</t>
  </si>
  <si>
    <t>yc2025044</t>
  </si>
  <si>
    <t>叶城县2025年伯西热克镇土地碎片化建设项目</t>
  </si>
  <si>
    <t>项目总投资750万元
建设内容：实施土地碎片化5000亩，1500元/亩。</t>
  </si>
  <si>
    <t>经济效益：实施土地碎片化整理5000亩，带动临时就业≥30人，人均月工资≥2500元，促进亩产增收50-100元。
社会效益：增加土地使用效益，提高农业生产效率，优化土地资源利用。</t>
  </si>
  <si>
    <t>yc2025045</t>
  </si>
  <si>
    <t>叶城县2025年江格勒斯乡土地碎片化建设项目</t>
  </si>
  <si>
    <t>项目总投资900万元
建设内容：实施土地碎片化6000亩，1500元/亩。</t>
  </si>
  <si>
    <t>经济效益：实施土地碎片化整理6000亩，带动临时就业≥30人，人均月工资≥2500元，促进亩产增收50-100元。
社会效益：增加土地使用效益，提高农业生产效率，优化土地资源利用。</t>
  </si>
  <si>
    <t>yc2025046</t>
  </si>
  <si>
    <t>叶城县2025年金果镇土地碎片化建设项目</t>
  </si>
  <si>
    <t>金果镇</t>
  </si>
  <si>
    <t>项目总投资42万元
建设内容：实施土地碎片化280亩，1500元/亩。</t>
  </si>
  <si>
    <t>经济效益：实施土地碎片化整理280亩，带动临时就业≥5人，人均月工资≥2500元，促进亩产增收50-100元。
社会效益：增加土地使用效益，提高农业生产效率，优化土地资源利用。</t>
  </si>
  <si>
    <t>yc2025047</t>
  </si>
  <si>
    <t>叶城县2025年柯克亚乡土地碎片化建设项目</t>
  </si>
  <si>
    <t>项目总投资225万元
建设内容：实施土地碎片化1500亩，1500元/亩。</t>
  </si>
  <si>
    <t>经济效益：实施土地碎片化整理1500亩，带动临时就业≥10人，人均月工资≥2500元，促进亩产增收50-100元。
社会效益：增加土地使用效益，提高农业生产效率，优化土地资源利用。</t>
  </si>
  <si>
    <t>yc2025048</t>
  </si>
  <si>
    <t>叶城县2025年恰尔巴格镇土地碎片化建设项目</t>
  </si>
  <si>
    <t>项目总投资595.5万元
建设内容：实施土地碎片化3970亩，1500元/亩。</t>
  </si>
  <si>
    <t>经济效益：实施土地碎片化整理3970亩，带动临时就业≥30人，人均月工资≥2500元，促进亩产增收50-100元。
社会效益：增加土地使用效益，提高农业生产效率，优化土地资源利用。</t>
  </si>
  <si>
    <t>yc2025049</t>
  </si>
  <si>
    <t>叶城县2025年恰其库木管理区土地碎片化建设项目</t>
  </si>
  <si>
    <t>项目总投资1627.5万元
建设内容：实施土地碎片化10850亩，1500元/亩。</t>
  </si>
  <si>
    <t>经济效益：实施土地碎片化整理10850亩，带动临时就业≥40人，人均月工资≥2500元，促进亩产增收50-100元。
社会效益：增加土地使用效益，提高农业生产效率，优化土地资源利用。</t>
  </si>
  <si>
    <t>yc2025050</t>
  </si>
  <si>
    <t>叶城县2025年乌吉热克乡土地碎片化建设项目</t>
  </si>
  <si>
    <t>项目总投资1014.75万元
建设内容：实施土地碎片化6765亩，1500元/亩，。</t>
  </si>
  <si>
    <t>经济效益：实施土地碎片化整理6765亩，带动临时就业≥30人，人均月工资≥2500元，促进亩产增收50-100元。
社会效益：增加土地使用效益，提高农业生产效率，优化土地资源利用。</t>
  </si>
  <si>
    <t>yc2025051</t>
  </si>
  <si>
    <t>叶城县2025年夏合甫乡土地碎片化建设项目</t>
  </si>
  <si>
    <t>项目总投资506.25万元
建设内容：实施土地碎片化3375亩，1500元/亩</t>
  </si>
  <si>
    <t>经济效益：实施土地碎片化整理3504亩，带动临时就业≥20人，人均月工资≥2500元，促进亩产增收50-100元。
社会效益：增加土地使用效益，提高农业生产效率，优化土地资源利用。</t>
  </si>
  <si>
    <t>yc2025052</t>
  </si>
  <si>
    <t>叶城县2025年依力克其乡土地碎片化建设项目</t>
  </si>
  <si>
    <t>项目总投资322.5万元
建设内容：实施土地碎片化2150亩，1500元/亩。</t>
  </si>
  <si>
    <t>经济效益：实施土地碎片化整理1000亩，带动临时就业≥10人，人均月工资≥2500元，促进亩产增收50-100元。
社会效益：增加土地使用效益，提高农业生产效率，优化土地资源利用。</t>
  </si>
  <si>
    <t>yc2025053</t>
  </si>
  <si>
    <t>叶城县2025年依提木孔镇土地碎片化建设项目</t>
  </si>
  <si>
    <t>项目总投资1200万元
建设内容：实施土地碎片化8000亩，1500元/亩。</t>
  </si>
  <si>
    <t>经济效益：实施土地碎片化整理8000亩，带动临时就业≥50人，人均月工资≥2500元，促进亩产增收50-100元。
社会效益：增加土地使用效益，提高农业生产效率，优化土地资源利用。</t>
  </si>
  <si>
    <t>yc2025054</t>
  </si>
  <si>
    <t>叶城县2025年宗朗乡土地碎片化建设项目</t>
  </si>
  <si>
    <t>项目总投资616.5万元
建设内容：实施土地碎片化4110亩，1500元/亩。</t>
  </si>
  <si>
    <t>经济效益：实施土地碎片化整理4110亩，带动临时就业≥30人，人均月工资≥2500元，促进亩产增收50-100元。
社会效益：增加土地使用效益，提高农业生产效率，优化土地资源利用。</t>
  </si>
  <si>
    <t>yc2025184</t>
  </si>
  <si>
    <t>叶城县2025年江格勒斯乡高效节水项目</t>
  </si>
  <si>
    <t>项目总投资810万元
建设内容：高效节水4500亩，1800元/亩，配套沉砂池、泵房及电力设施等。</t>
  </si>
  <si>
    <t>yc2025185</t>
  </si>
  <si>
    <t>叶城县2025年依提木孔镇高效节水项目</t>
  </si>
  <si>
    <t>项目总投资428.4万元
建设内容：高效节水5130亩，1800元/亩，配套沉砂池、泵房及电力设施等。</t>
  </si>
  <si>
    <t>yc2025183</t>
  </si>
  <si>
    <t>叶城县2025年恰尔巴格镇菌类种植附属配套建设项目</t>
  </si>
  <si>
    <t>恰尔巴格镇15村</t>
  </si>
  <si>
    <t>项目总投资60万元    
建设内容：恰尔巴格镇菌类种植附属配套采购增温设备5台、网格出菇架320个、3m*13m棉被125床、卷帘机5台、塑料膜10卷、菌袋（装袋）打包一体机1台、玉米芯（秸秆）粉碎一体机1台等。</t>
  </si>
  <si>
    <t>yc2025188</t>
  </si>
  <si>
    <t>叶城县2025年恰尔巴格镇阿热买里（10）村苗木基地建设项目</t>
  </si>
  <si>
    <t>恰尔巴格镇阿热买里（10）村</t>
  </si>
  <si>
    <t>项目总投资100万元
建设内容：建设占地面积65亩的苗木基地及配套附属设施。</t>
  </si>
  <si>
    <t>（三）林果产业提质增效</t>
  </si>
  <si>
    <t>yc2025055</t>
  </si>
  <si>
    <t>叶城县2025年伯西热克镇石榴定植项目</t>
  </si>
  <si>
    <t>项目总投资120万元
建设内容：种植石榴1000亩，1200元/亩。</t>
  </si>
  <si>
    <t>经济效益：实现亩均纯收入达到≥5000元。
社会效益：林果定植600亩，提高林果品质。群众满意度≥95%。带动受益脱贫人口（含监测帮扶对象）≥30人。推动叶城县区域内果品产业发展，保障市场供给和当地果蔬交易，壮大叶城县农业经济。</t>
  </si>
  <si>
    <t>yc2025056</t>
  </si>
  <si>
    <t>叶城县2025年欠发达国有农场资金建设项目</t>
  </si>
  <si>
    <t>夏合甫乡园艺场（叶城县果有园园艺有限公司）</t>
  </si>
  <si>
    <t>项目总投资130万元
建设内容：土地平整280亩，林果定植280亩。道路硬化1812.5㎡。</t>
  </si>
  <si>
    <t>经济效益：实现亩均纯收入达到≥2000元。
社会效益：林果定植280亩，提高林果品质。群众满意度≥95%。</t>
  </si>
  <si>
    <t>yc2025057</t>
  </si>
  <si>
    <t>叶城县2025年林果整形修剪项目</t>
  </si>
  <si>
    <t>江格勒斯乡、洛克乡、恰尔巴格镇、巴仁乡、吐古其乡、河园镇、恰其库木管理区、伯西热克镇、乌吉热克乡、依提木孔镇、白杨镇、夏合甫乡、依力克其乡、铁提乡</t>
  </si>
  <si>
    <t>项目总投资528万元
建设内容：林果业整形修剪补助6.6万亩，每亩80元，其中：江格勒斯乡6000亩、洛克乡3000亩、恰尔巴格镇5000亩、巴仁乡4000亩、吐古其乡3000亩、河园镇6000亩、恰其库木管理区3000亩、伯西热克镇5000亩、乌吉热克乡6000亩、依提木孔镇6000亩、白杨镇6000亩、夏合甫乡5000亩、依力克其乡4000亩、铁提乡4000亩。</t>
  </si>
  <si>
    <t>万亩</t>
  </si>
  <si>
    <t>经济效益：实现亩均增收50-100元。
社会效益：通过项目实施，实现林果示范园每亩增产、增收，带动群众发展林果业，实现稳定增收，示范推进片区林果业提质增效。</t>
  </si>
  <si>
    <t>yc2025058</t>
  </si>
  <si>
    <t>叶城县2025年林果高产示范园建设项目</t>
  </si>
  <si>
    <t>白杨镇、河园镇、江格勒斯乡、恰尔巴格镇、恰其库木管理区、吐古其乡、乌吉热克乡、夏合甫乡、依力克其乡、依提木孔镇</t>
  </si>
  <si>
    <t>项目总投资2557.35万元
建设内容：建设林果高产示范园34098亩，750元/亩，包含复合肥、尿素、修剪、嫁接等。其中白杨镇2345亩、河园镇2000亩、江格勒斯乡1248亩、恰尔巴格镇2898亩、恰其库木管理区300亩、吐古其乡3559亩、乌吉热克乡4588亩、夏合甫乡3800亩、依力克其乡360亩、依提木孔镇13000亩。</t>
  </si>
  <si>
    <t>yc2025059</t>
  </si>
  <si>
    <t>叶城县2025年林场特色产业发展建设项目</t>
  </si>
  <si>
    <t>林场</t>
  </si>
  <si>
    <t>项目总投资85万元
建设内容：特色林果基地建设200亩，嫁接紫皮核桃改优品种，投资45万元；发展林下种养基地60亩，投资30万元；新建育苗基地20亩，主要进行杨树、柳树、沙枣等育苗，投资10万元。</t>
  </si>
  <si>
    <t>经济效益：带动林场经济增收10万元以上。
社会效益：带动就业5人以上，通过品种改良，提高林果产量，育苗基地建设对于促进防沙治沙具有积极意义。</t>
  </si>
  <si>
    <t>yc2025060</t>
  </si>
  <si>
    <t>叶城县2025年林果有害生物飞防项目</t>
  </si>
  <si>
    <t>项目总投资1800万元
建设内容：针对60万亩林果春尺蠖、黄刺蛾、蚜虫、红蜘蛛等病虫害进行飞防两遍，共计120万亩次，15元/亩/次。</t>
  </si>
  <si>
    <t>经济效益：带动全县核桃种植户增收200万元以上。
社会效益：通过病虫害防治，提高林果产量，带动群众和增收致富。</t>
  </si>
  <si>
    <t>yc2025061</t>
  </si>
  <si>
    <t>叶城县2025年核桃蛀果害虫防治项目</t>
  </si>
  <si>
    <t>项目总投资2400万元
建设内容：20.1万亩核桃蛀果害虫防治，120元/亩。</t>
  </si>
  <si>
    <t>经济效益：带动全县核桃产业增收200万元以上。
社会效益：通过病虫害防治，提高林果产量，带动群众和增收致富。</t>
  </si>
  <si>
    <t>yc2025180</t>
  </si>
  <si>
    <t>叶城县2025年阿克塔什镇苗圃嫁接改优项目</t>
  </si>
  <si>
    <t>项目总投资80万元
建设内容：对阿克塔什镇现有450亩40万株苹果苗嫁接为香妃海棠、水蜜桃苹果、瑞雪；141亩26万株桃苗嫁接为杏李及修剪移栽。</t>
  </si>
  <si>
    <t>（四）蔬菜、花卉产业提质增效</t>
  </si>
  <si>
    <t>yc2025062</t>
  </si>
  <si>
    <t>叶城县2024年吐古其乡特色种植项目</t>
  </si>
  <si>
    <t>项目总投资182.8万元
建设内容：1.采购可食药用玫瑰花18万株，每珠8元，资金144万元；
2.采购800亩地豇豆种子（拱棚种植），每亩地1.1公斤，每公斤100元，资金8.8万元；
3.采购500亩地订单辣椒苗，每亩地3000株，每株0.2元，资金30万元。</t>
  </si>
  <si>
    <t>经济效益：亩均收益3000元以上，全乡17个村集体经济总收入预计达到30万元以上，预计收益5年以上，收益入各村股份经济合作社。
社会效益：带动本村脱贫户、监测户实施种植、采摘、日常管护，发放劳务报酬，增加群众收入。</t>
  </si>
  <si>
    <t>yc2025063</t>
  </si>
  <si>
    <t>叶城县2025年设施农业提升改造建设项目</t>
  </si>
  <si>
    <t>白杨镇5村、12村</t>
  </si>
  <si>
    <t>项目总投资69.89万元
建设内容：5村32座温室大棚更换棚膜（55米*12米，每座1个）、棉被（11米*2.2米，每座30个）、滴灌（500米硬管，1600米软管）、电线（带皮高压线450米，普通电线1600米），1.9万元/座；18座小拱棚更换棚膜(25米*9米，每座1个），300元/座、31座大拱棚更换棚膜（30米*9米，每座1个）、铁架（弯宽6米每座18个，直21米每座3个），500元/座。12村6个大棚墙体改造提升，35个大棚更换棚膜，配套电力设施。</t>
  </si>
  <si>
    <t>经济效益：能提高农产品产量和品质，实现错季上市，从而提高售价。同时，可降低自然灾害对农作物的影响，保证稳定产出，带来更多收益。
社会效益：增加就业机会，包括建设期间和后期运营维护、采摘等环节。还能保障农产品稳定供应，平抑物价。
生态效益：一定程度上减少了传统露地种植对土地的过度开垦，提高土地利用率。而且合理的灌溉和温控措施可节约水资源，降低对环境的负面影响。</t>
  </si>
  <si>
    <t>由村集体运营管护，承租给农户，每座大棚租赁费提高400-600元，就业带动，建设过程中吸纳周边农民参与，提供短期务工机会，建成后在种植、采摘、维护等环节雇佣农民为长期员工，增加农民收入。技术培训与推广，向农民传授温室大棚种植技术、病虫害防治技术等，提升农民农业技能，让他们能利用这些技术发展自己的农业生产。</t>
  </si>
  <si>
    <t>yc2025064</t>
  </si>
  <si>
    <t>叶城县2025年戈壁产业温室大棚建设项目（一期）</t>
  </si>
  <si>
    <t>洛克乡1村（蔬菜产业基地）</t>
  </si>
  <si>
    <t>项目总投资2800万元
建设内容：建设温室大棚50000㎡（折合50M*10M标准棚100座），25万元/座。配套沉砂池、引水渠、电力等基础设施。</t>
  </si>
  <si>
    <t>经济效益：资产量化到村，每年增加村集体经济收入共97.5万元。
社会效益：带动临时就业400人以上，稳定就业200人以上，保障县内蔬菜供应，同时保障周边地区蔬菜供应。</t>
  </si>
  <si>
    <t>园艺站</t>
  </si>
  <si>
    <t>高华江</t>
  </si>
  <si>
    <t>yc2025065</t>
  </si>
  <si>
    <t>叶城县2025年洛克乡温室大棚建设项目</t>
  </si>
  <si>
    <t>洛克乡6村</t>
  </si>
  <si>
    <t>项目总投资：1875万元。
建设内容：新建温室大棚37500平方米，折合50*10米标准温室大棚75座，25万元/座，及附属配套建设。</t>
  </si>
  <si>
    <t>经济效益：资产量化到村，每年增加村集体经济收入共45万元。
社会效益：带动临时就业75人以上，稳定就业100人以上，保障县内蔬菜供应，同时保障周边地区蔬菜供应。</t>
  </si>
  <si>
    <t>yc2025066</t>
  </si>
  <si>
    <t>叶城县2025年伯西热克镇温室大棚建设项目</t>
  </si>
  <si>
    <t>伯西热克镇15村</t>
  </si>
  <si>
    <t>项目总投资：250万元。
建设内容：新建温室大棚5000平方米，折合50*10米标准温室大棚10座，25万元/座，及附属配套建设。</t>
  </si>
  <si>
    <t>经济效益：资产量化到村，每年增加村集体经济收入共8万元。
社会效益：带动临时就业20人以上，稳定就业15人以上，发展特色乡村旅游采摘，丰富石榴风情园旅游内容，促进乡村旅游发展。</t>
  </si>
  <si>
    <t>yc2025067</t>
  </si>
  <si>
    <t>叶城县2025年金果镇联栋温室建设项目</t>
  </si>
  <si>
    <t>金果镇4村</t>
  </si>
  <si>
    <t>项目总投资2980万元
建设内容：新建联栋温室30610㎡，日光温室10538㎡，及相关配套附属设施等。</t>
  </si>
  <si>
    <t>平方米</t>
  </si>
  <si>
    <t>经济效益：预计带动用工30人，人均工资每月不低于3000元，租金收益28万元。
社会效益：项目建成后通过研习花卉种植技术可极大提升学习人员的整体素质，推动本地花卉产业向上向好发展，填补本地花卉市场的空缺，带动当地群众积极投身花卉种植，带动群众增收致富。</t>
  </si>
  <si>
    <t>通过招商引资引入北京花立方花卉发展有限公司入驻，企业租赁玻璃温室大棚用于花卉产业生产，同步与农民签订浏览协议种植花卉，农民在产业园学习花卉种植技术预计带动用工30人，租赁用地28000㎡，每年收益28万元。</t>
  </si>
  <si>
    <t>yc2025220</t>
  </si>
  <si>
    <t>叶城县2025年宝玉镇温室大棚建设项目</t>
  </si>
  <si>
    <t>宝玉镇</t>
  </si>
  <si>
    <t>项目总投资1000万元
建设内容：在宝玉镇建设温室大棚10座及附属设施配套。</t>
  </si>
  <si>
    <t>yc2025212</t>
  </si>
  <si>
    <t>叶城县洛克乡特色产业设施林果温室种植土换填建设项目</t>
  </si>
  <si>
    <r>
      <rPr>
        <sz val="16"/>
        <rFont val="仿宋"/>
        <charset val="134"/>
      </rPr>
      <t>项目总投资207万元
建设内容：为洛克乡温室大棚换填种植土约5.41万m</t>
    </r>
    <r>
      <rPr>
        <sz val="16"/>
        <rFont val="宋体"/>
        <charset val="134"/>
      </rPr>
      <t>³</t>
    </r>
    <r>
      <rPr>
        <sz val="16"/>
        <rFont val="仿宋"/>
        <charset val="134"/>
      </rPr>
      <t>、土工布铺设7.58万㎡。
建设地点：洛克乡</t>
    </r>
  </si>
  <si>
    <t>立方米</t>
  </si>
  <si>
    <t>yc2025211</t>
  </si>
  <si>
    <t>叶城县2025年金果镇13村干、鲜切花种植基地建设项目</t>
  </si>
  <si>
    <t>金果镇13村</t>
  </si>
  <si>
    <t>项目总投资：380万元
建设内容：建设现代化干、鲜切花产业种植基地110亩（月季20亩、绣球花90亩），配套3.5千米输水管网、1.2千米输电线路及水泵、水肥一体化设施等附属设施。</t>
  </si>
  <si>
    <t>yc2025068</t>
  </si>
  <si>
    <t>叶城县2025年金果镇10村花卉市场建设项目</t>
  </si>
  <si>
    <t>市场建设和农村物流</t>
  </si>
  <si>
    <t>金果镇10村</t>
  </si>
  <si>
    <t>项目总投资2900万元
建设内容：新建2000㎡花卉市场及附属配套，占地30亩。</t>
  </si>
  <si>
    <t>经济效益：预计用工80人，人均工资每月不低于3000元，租金收益30万元。
社会效益：完善农村市场基础，增加农村经济活力，填补本地花卉市场的空缺，带动当地群众积极投身花卉种植，带动群众增收致富。</t>
  </si>
  <si>
    <t>通过招商引资引入北京花立方花卉发展有限公司入驻，通过建设花卉加工基地和销售包装市场，带动花卉产业的物流和销售环节，预计用工80人，预计每年产生收益30万元。</t>
  </si>
  <si>
    <t>住建局</t>
  </si>
  <si>
    <t>辜永亮</t>
  </si>
  <si>
    <t>（五）畜牧产业提质增效</t>
  </si>
  <si>
    <t>yc2025069</t>
  </si>
  <si>
    <t>叶城县2025年畜禽粪污完善提升建设项目</t>
  </si>
  <si>
    <t>扩建</t>
  </si>
  <si>
    <t>洛克乡1村</t>
  </si>
  <si>
    <r>
      <rPr>
        <sz val="16"/>
        <rFont val="仿宋"/>
        <charset val="134"/>
      </rPr>
      <t>项目总投资1600万元
建设内容：家禽养殖小区新建300㎡堆粪场1座、200㎡堆粪场15座、100㎡堆粪场6座，200m</t>
    </r>
    <r>
      <rPr>
        <sz val="16"/>
        <rFont val="宋体"/>
        <charset val="134"/>
      </rPr>
      <t>³</t>
    </r>
    <r>
      <rPr>
        <sz val="16"/>
        <rFont val="仿宋"/>
        <charset val="134"/>
      </rPr>
      <t>无害化处理池3座，购置污水处理设施设备2台/套及配套附属设施设备等。</t>
    </r>
  </si>
  <si>
    <t>社会效益：通过畜禽粪污设施建设，有效降低畜禽粪便对环境的污染。</t>
  </si>
  <si>
    <t>yc2025070</t>
  </si>
  <si>
    <t>叶城县2025年洛克乡养殖小区（二期）建设及设施设备配套项目</t>
  </si>
  <si>
    <t>养殖基地</t>
  </si>
  <si>
    <t>洛克乡江尕勒吐格曼（1）村</t>
  </si>
  <si>
    <t>项目总投资：550万元
项目建设内容：洛克乡建设4座标准化肉牛养殖棚圈，每座棚圈500㎡，配套饲草料库、青贮窖、堆粪场、防疫诊疗消毒基础设施。
项目建设地点：洛克乡江尕勒吐格曼（1）村</t>
  </si>
  <si>
    <t>经济效益方面：建设养殖小区能够实现养殖业的集约化、标准化、规模化发展。通过政府统筹资金、流转土地，企业负责运营管理的方式，不仅带动了乡村产业发展，还壮大了村级集体经济呢。养殖小区往往能够高效利用资源，提高养殖效益，实现年产值的大幅提升，为村集体经济和村民收入都带来了可观的增长。养殖小区的建设还能带动相关产业的发展，比如饲料生产、肉类加工等，进一步增加经济效益呢。
社会效益方面：养殖小区的建设它解决了养殖户分散、信息闭塞等问题，提高了农民的组织化程度。其次，养殖小区往往注重环保和生态养殖，能够减少对周边环境的影响，实现经济效益、社会效益和生态效益的统一。养殖小区的建设能够带动当地村民就业，为村民提供更多的就业机会和收入来源。</t>
  </si>
  <si>
    <t>由叶城德祥畜牧养殖场，年租金8万元左右，养殖小区建成后带动就业10余人</t>
  </si>
  <si>
    <t>yc2025071</t>
  </si>
  <si>
    <t>叶城县2025年乌吉热克乡特色水产育苗养殖基地建设项目</t>
  </si>
  <si>
    <t>乌吉热克乡18村</t>
  </si>
  <si>
    <t>项目总投资：214万元
建设内容：新建一条育苗车间1200㎡，新建化验室及库房600㎡，规格10*45米池子40个配套110管道及阀门、产品展示间300平方米及相关附属设施。养殖水域面积320亩。</t>
  </si>
  <si>
    <t>经济效益：促进村集体经济收入12万元以上，带动就业5人以上，人均工资不低于3000元。
社会效益：动当地群众发展养鱼技术，推动市场渔业发展。推进水产养殖，降低生产成本。</t>
  </si>
  <si>
    <t>由村级股份经济合作社负责经营。提高村集体收益约18万元。通过收益分红方式有效提升群众收益。预计年收益在总投资的4%以上。</t>
  </si>
  <si>
    <t>yc2025072</t>
  </si>
  <si>
    <t>叶城县2025年乌吉热克乡特色水产育苗养殖设备采购项目</t>
  </si>
  <si>
    <t>项目总投资：386万元
建设内容：育苗筒规格6*6数量48个，微粒机1台，大水箱1台，细菌屋1台（10吨），锅炉1台，发电机1台250千瓦，增氧机泵2台，跑道式水库网箱养殖1组6个（10*40）。</t>
  </si>
  <si>
    <t>个</t>
  </si>
  <si>
    <t>yc2025073</t>
  </si>
  <si>
    <t>叶城县2025年肉羊人工授精产业项目</t>
  </si>
  <si>
    <t>产业科技服务</t>
  </si>
  <si>
    <t>项目总投资400万元
建设内容：购买肉羊同期发情人工授精技术服务，完成全县10万只肉羊同期发情人工授精进，一步提高肉羊经济效益，带动养殖户增产增效。
补助金额不超过支付费用的50%，羊品种改良最多不超过40元。</t>
  </si>
  <si>
    <t>万只</t>
  </si>
  <si>
    <t>经济效益：有效降低群众生产成本50元/只。
社会效益：购买10万只肉羊同期发情人工授精技术服务，怀胎率达到80%以上。</t>
  </si>
  <si>
    <t>yc2025074</t>
  </si>
  <si>
    <t>叶城县2025年肉牛人工授精产业项目</t>
  </si>
  <si>
    <t>项目总投资200万元
建设内容：购买肉牛性控冻精同期发情人工授精技术服务，完成全县1万头肉牛同期发情人工授精，进一步提高肉牛经济效益，带动养殖户增产增效。
养殖户使用性控冻精配种母牛，并经B超定胎的，补助金额不超过支付费用的50%，牛品种改良最多不超过200元。</t>
  </si>
  <si>
    <t>万头</t>
  </si>
  <si>
    <t>经济效益：有效降低群众生产成本200元/头。
社会效益：购买1万只肉牛性控冻精同期发情人工授精技术服务，怀胎率达到90%以上。</t>
  </si>
  <si>
    <t>yc2025075</t>
  </si>
  <si>
    <t>叶城县2025年渔业种苗培育中心建设项目</t>
  </si>
  <si>
    <t>项目总投资395万元
建设内容:建设水产渔业育苗培育中心，鱼苗等繁育基地，水产饲料加工车间。</t>
  </si>
  <si>
    <t>处</t>
  </si>
  <si>
    <t>经济效益：计划用工30人，人均工资不低于3000元，年收益预计20万元。
社会效益：带动当地群众发展养鱼技术，推动市场渔业发展。</t>
  </si>
  <si>
    <t>通过招商引资引入叶城县海源养殖合作社入住，计划分三期建设，第一期2024年10月份建设高标准示范水产养殖基地以及相关附属设备，计划2024年11月中旬开始运营。社会资本计划投资210万元。主要经营，南美白对虾虾，螃蟹，加州鲈鱼，养殖，计划用工30人，年收益预计20万元。</t>
  </si>
  <si>
    <t>yc2025206</t>
  </si>
  <si>
    <t>叶城县2025年巴仁乡10村渔业养殖配套设施项目</t>
  </si>
  <si>
    <t>水产养殖业发展</t>
  </si>
  <si>
    <t>巴仁乡10村</t>
  </si>
  <si>
    <t>项目总投资：100万
建设内容：采购动力柜（XL21动力柜，三相四线380V）2台、配电箱（三级）80台、主电缆（95#铜芯电缆3+1铠装直埋电缆）2200米、电缆（电缆3+1铠装直埋电缆）480米、变压器（315KV干式变压器）1台、高压线路（10KV高压线路）300米。</t>
  </si>
  <si>
    <t>yc2025195</t>
  </si>
  <si>
    <t>叶城县2025年铁提乡阿亚格拜什铁热克（1）村渔业养殖项目</t>
  </si>
  <si>
    <t>铁提乡阿亚格拜什铁热克（1）村</t>
  </si>
  <si>
    <t>项目总投资100万元。
建设内容：改建占地面积约为49亩的渔业养殖基地及其附属设施配套等。</t>
  </si>
  <si>
    <t>yc2025222</t>
  </si>
  <si>
    <t>叶城县2025年渔业水系联通工程</t>
  </si>
  <si>
    <t>乌吉热克乡、白杨镇、阿克塔什镇</t>
  </si>
  <si>
    <t>项目总投资378万元
建设内容：建设渔业水系4.25公里，其中乌吉热克乡约1.43公里、白杨镇约1.17公里、阿克塔什镇1.65公里，配套渠系建筑物。</t>
  </si>
  <si>
    <t>公里</t>
  </si>
  <si>
    <t>水利局</t>
  </si>
  <si>
    <t>王平</t>
  </si>
  <si>
    <t>yc2025076</t>
  </si>
  <si>
    <t>叶城县2025年江格勒斯乡水产养殖发展配套设施项目</t>
  </si>
  <si>
    <t>江格勒斯乡9村</t>
  </si>
  <si>
    <t>项目总投资300万元
建设内容：对现有育苗车间基础设施改造提升，及水产育苗配套附属设施设备。</t>
  </si>
  <si>
    <t>经济效益：计划用工20人，人均工资不低于3000元，年收益预计3万元。
社会效益：带动当地群众发展养鱼技术，推动市场渔业发展。</t>
  </si>
  <si>
    <t>由叶城县金池生态养殖有限公司运营，发展旅游业可以带动当地的经济增长，建成后，引进企业进行科学化、合理化运营，从企业角度实现利益最大化发展特色旅游，引进乡周边特色小吃入驻，形成小吃一条街，增加相关娱乐设施保障人员，引导就业困难人员进行就近就业，增加村集体收入，年租金在3万元左右，改善当地居民的生活水平，旅游业的发展会吸引大量游客前来消费。</t>
  </si>
  <si>
    <t>yc2025077</t>
  </si>
  <si>
    <t>叶城县2025年畜牧兽医社会服务项目</t>
  </si>
  <si>
    <t>项目总投资700万元
建设内容：新建动物医院1座，及配套功能设施及设备；改造8个乡镇畜牧兽医服务站，完善诊疗、改良、饲草存储等功能，并配备相关设施设备，开展畜牧兽医社会化服务。</t>
  </si>
  <si>
    <t>万头/羽</t>
  </si>
  <si>
    <t>社会效益：全年畜禽免疫密度保持在90%以上，免疫抗体合格率在70%以上，筑牢免疫保护屏障。</t>
  </si>
  <si>
    <t>（六）产业链延伸及基础设施配套</t>
  </si>
  <si>
    <t>yc2025078</t>
  </si>
  <si>
    <t>叶城县吐古其乡16村核桃晾晒场扩建项目</t>
  </si>
  <si>
    <t>产业园（区）</t>
  </si>
  <si>
    <t>吐古其乡16村</t>
  </si>
  <si>
    <t>项目总投资：240万元
建设内容：硬化核桃晾晒场地9324平方米，配套水电等附属设施。</t>
  </si>
  <si>
    <t>经济效益：预计增加租金3-5万元，增加带动就业15人，临时就业人员50人以上，人均月工资1800元以上。
社会效益：促进当地核桃产业发展，完善核桃卫星工厂基础设施配套，不断提升核桃质量，增加群众收益。</t>
  </si>
  <si>
    <t>目前由本村种植大户运营管护，租金1万元，就业人员20人，项目建成后，场地扩建后，可增加就业人数，提升核桃产品周转率，并辅助加工核桃仁等初级产品。</t>
  </si>
  <si>
    <t>yc2025079</t>
  </si>
  <si>
    <t>叶城县2025年金果镇10村产业园建设项目</t>
  </si>
  <si>
    <t>项目总投资2980万元
建设内容：新建6666.7㎡小微产业园及附属配套，占地面积10亩。</t>
  </si>
  <si>
    <t>经济效益：预计带动200人进行社区团购和物流运输，人均工资不低于3000元，预计每年租金50万元。
社会效益：带实现产业链延链补链，增加附加值，稳定原材料市场价格，保障群众增收。</t>
  </si>
  <si>
    <t>通过招商引资引入果留香生态园企业入驻，建立农产品精深加工和运输体系，增加销售终端，预计带动200人进行社区团购和物流运输，预计每年租金50万元。
实现产业链延链补链，增加附加值，稳定原材料市场价格，保障群众增收。</t>
  </si>
  <si>
    <t>商工局</t>
  </si>
  <si>
    <t>周贤张</t>
  </si>
  <si>
    <t>yc2025080</t>
  </si>
  <si>
    <t>叶城县2025年金果镇创业产业孵化园二期建设项目</t>
  </si>
  <si>
    <t>产地初加工和精深加工</t>
  </si>
  <si>
    <t>项目投资800万元
建设内容：新建2000平方特色产品加工车间及相关配套设施。</t>
  </si>
  <si>
    <t>经济效益：租金20万元，带动创业就业人数50人，人均工资不低于3000元。
社会效益：培育区域型品牌嵌入内地市场，以一年为一个周期进行产品测试，预计两年内可培育出一个地方区域品牌，后期进行扶持，抢占市场份额。</t>
  </si>
  <si>
    <t>统战部、商工局</t>
  </si>
  <si>
    <t>王灏峰、周贤张</t>
  </si>
  <si>
    <t>yc2025081</t>
  </si>
  <si>
    <t>叶城县2025年阿克塔什镇特色鲜果保鲜库建设项目</t>
  </si>
  <si>
    <t>农产品仓储保鲜冷链基础设施建设</t>
  </si>
  <si>
    <t>阿克塔什镇</t>
  </si>
  <si>
    <t>项目总投资960万元
建设内容：对阿克塔什镇特色鲜果基地建设1栋（12间）1000平方米空间电场保鲜库及附属配套设施。</t>
  </si>
  <si>
    <t>经济效益：租金预计为32万元/年，预计带动稳定就业30人，季节性就业200人，人均工资不低于2000元。
社会效益：通过新建标准化保鲜库及空间电场保鲜库，将直接提升特色鲜果的保鲜效果与储存能力，有效缩短果品从产地到市场的距离，降低损耗，保障果品新鲜度与质量。</t>
  </si>
  <si>
    <t>项目建成后资产移交至阿克塔什镇农场，经营主体为阿克塔什镇农场。2000平方米标准化保鲜库和1000平方米高标准空间电场保鲜库年租金预计为32万元/年，预计带动稳定就业30人，季节性就业200人。
此项目不仅能满足当地特色鲜果产业的快速发展需求，还能促进农民增收，推动农业经济转型升级，提升地区特色农产品的市场竞争力，实现经济效益与社会效益的双赢。</t>
  </si>
  <si>
    <t>yc2025187</t>
  </si>
  <si>
    <t>叶城县2025年恰尔巴格镇锦绣园艺（15）村冷冻冷藏保鲜库项目</t>
  </si>
  <si>
    <t>恰尔巴格镇锦绣园艺（15）村</t>
  </si>
  <si>
    <t>项目总投资100万元。
建设内容：建设1200立方米的冷冻冷藏保鲜库及配套附属设施。</t>
  </si>
  <si>
    <t>yc2025194</t>
  </si>
  <si>
    <t>叶城县2025年依力克其乡（13）村林果保鲜库及附属设施建设项目</t>
  </si>
  <si>
    <t>依力克其乡（13）村</t>
  </si>
  <si>
    <t>项目总投资300万元。
建设内容：新建1200立方米林果保鲜库1座，对现有保鲜库提升改造4座，配套地磅1座、叉车2台及其他附属设施。</t>
  </si>
  <si>
    <t>yc2025082</t>
  </si>
  <si>
    <t>叶城县2025年夏合甫乡产业就业园区三期项目</t>
  </si>
  <si>
    <t>夏合甫乡3村</t>
  </si>
  <si>
    <t>项目总投资2000万元。
建设内容：建设厂房7000㎡及泵房、消防水池等配套附属设施，总占地面积35亩。</t>
  </si>
  <si>
    <t>经济效益：厂房租金36万元，分红受益户数预计达300户，管理人员35名，月工资4000元-5000元，技术人员28名，月工资8000元-12000元，普通员工200余名，月工资3000元左右。
社会效益：带动当地经济发展，促进群众就业增收致富，搞活市场经济，改善农村经济体制，企业带动当地农业、文化、经济等快速发展。</t>
  </si>
  <si>
    <t>引入现代化大型建筑模板与木方制造企业新疆瑞升建材科技有限公司入驻，每年缴纳厂房租金36万元，分红受益户数预计达300户。2024年3月投产运行。该公司在产业就业基地总投资2000余万元，投入使用生产线10条，日产模板6000张，用工近300人，人均月工资3600余元。管理人员35名，月工资4000元-5000元，技术人员28名，月工资8000元-12000元，普通员工200余名，月工资3000元左右。</t>
  </si>
  <si>
    <t>yc2025083</t>
  </si>
  <si>
    <t>叶城县2025年夏合甫乡欧松板厂房建设项目</t>
  </si>
  <si>
    <t>项目总投资2900万元。
建设内容：建设欧松板制造厂房10000㎡及泵房、消防水池等配套附属设施，总占地面积85亩。</t>
  </si>
  <si>
    <t>经济效益：厂房租金40万元，分红受益户数预计达300户，管理人员35名，月工资4000元-5000元，技术人员28名，月工资8000元-12000元，普通员工200余名，月工资3000元左右。
社会效益：带动当地经济发展，促进群众就业增收致富，搞活市场经济，改善农村经济体制，企业带动当地农业、文化、经济等快速发展。</t>
  </si>
  <si>
    <t>引入现代化大型建筑模板与木方制造企业新疆瑞升建材科技有限公司入驻，每年缴纳厂房租金36万元，分红受益户数预计达300户。2024年3月投产运行。该公司在产业就业基地总投资2000余万元，投入使用生产线10条，日产模板6000张。</t>
  </si>
  <si>
    <t>yc2025084</t>
  </si>
  <si>
    <t>叶城县2025年乌吉热克乡农贸市场提升改造项目</t>
  </si>
  <si>
    <t>乌吉热克乡12村、16村</t>
  </si>
  <si>
    <t>项目总投资790万元
建设内容：对12村现有农贸市场进行改建，建设1100平方米商铺，完成市场地面硬化5000平方米，规划约市场就业摊位、市场道路，配套完善货物堆放场等市场相关附属设施。
对16村现有农贸市场进行提升改造，完成市场地面硬化8500平方米，规划约市场就业摊位、市场道路，配套完善货物堆放场等市场相关附属设施。</t>
  </si>
  <si>
    <t>经济效益：带动增加巩固脱贫户全年总收入（≥100万元），带动脱贫户和边缘易致贫户人数（≥90人）。
社会效益：对脱贫攻坚和巩固脱贫成果方面有了一定的基础，改善营商环境，提升村容村貌，能更好的促进乡村振兴事业的发展。</t>
  </si>
  <si>
    <t>经营主体：农贸市场建成后由12村负责管理运营，将商铺以及摊位租赁给个体商户。
连农带农机制：项目建成后，提升乌吉热克乡消费环境以及购物体验，提高当地居民生活质量。带动增加巩固脱贫户全年总收入（≥100万元）；带动脱贫户和边缘易致贫户人数（≥90人）</t>
  </si>
  <si>
    <t>yc2025085</t>
  </si>
  <si>
    <t>叶城县2025年乌吉热克乡16村樱桃园设施配套项目</t>
  </si>
  <si>
    <t>乌吉热克乡16村</t>
  </si>
  <si>
    <t>项目总投资345万元    
建设内容：为200亩樱桃园安装新型防雨、防冻棚并配套相关附属设施。</t>
  </si>
  <si>
    <t>经济效益：预计可带动85人就业，人均工资不低于2000元，年租金12万元。
社会效益：完善樱桃产业基础设施，促进樱桃产业发展，通过鲜食、采摘等方式，发展乡村休闲旅游，促进和美乡村健康绿色发展。</t>
  </si>
  <si>
    <t>目前现有樱桃园由当地种植大户承包运营管护，项目建成后，项目区年产量可稳定达到每亩400公斤，总产量约80吨，产值150余万元。增加了对项目所在地劳动力的需求，预计带动就业85人，人均增收6500元。年租金增收12万元。</t>
  </si>
  <si>
    <t>yc2025086</t>
  </si>
  <si>
    <t>叶城县2025年巴仁乡农副产品加工建设项目</t>
  </si>
  <si>
    <t>巴仁乡6村</t>
  </si>
  <si>
    <t>项目总投资270万元
建设内容：对已有厂房400㎡进行升级改造，安装彩钢天花板吊顶，铺设自流平地面，彩钢板隔墙，完善照明配电系统、并扩建彩钢厂房530㎡，对扩建厂房安装彩钢天花板吊顶，铺设自流平地面，彩钢板隔墙，完善照明配电系统，生产车间和包装车间实施无菌化改造，重点加工红薯干、红薯副食品等红薯产品。</t>
  </si>
  <si>
    <t>经济效益：租金6万元，带动就业20人左右，人均工资不低于2000元。
社会效益：促进红薯产业发展，提高群众种植红薯的积极性，增加群众就业收入。</t>
  </si>
  <si>
    <t>由喀什良耕绿色农业科技有限公司运营，带动就业20人左右，实现村集体经济收入6万元以上。。
社会效益：开辟红薯深加工产业升级，利用现有资源进行升级改造，加工红薯1000吨，提高群众就业收入，拓宽群众农产品销售渠道。</t>
  </si>
  <si>
    <t>yc2025217</t>
  </si>
  <si>
    <t>叶城县2025年年加工2万吨核桃、油粉酱联产及高附加值产品精深加工建设项目</t>
  </si>
  <si>
    <t>恰尔巴格镇8村</t>
  </si>
  <si>
    <t>项目总投资500万元。
建设内容：采购核桃智能自动剥壳生产线1条，20T/D去衣核桃仁生产线1条，存储油罐及吹罐联产生产线3条。</t>
  </si>
  <si>
    <t>条</t>
  </si>
  <si>
    <t>yc2025218</t>
  </si>
  <si>
    <t>叶城县2025年玉叶镇畜牧产品附加值提升建设</t>
  </si>
  <si>
    <t>产业发展项目</t>
  </si>
  <si>
    <t>玉叶镇</t>
  </si>
  <si>
    <t>项目总投资390万元。
建设内容：新建293㎡的畜牧产品交易市场及畜牧产品附属配套设施设备。</t>
  </si>
  <si>
    <t>yc2025087</t>
  </si>
  <si>
    <t>叶城县2025年伯西热克镇养殖小区建设及配套项目</t>
  </si>
  <si>
    <t>伯西热克镇11村</t>
  </si>
  <si>
    <t>项目总投资350万元
建设内容：修建棚圈2座1200㎡，饲料间1座300㎡，及其他附属配套设施。</t>
  </si>
  <si>
    <t>经济效益：实现村集体经济收入6万元以上，租金4万元，带动就业20人左右。
社会效益：促进畜牧产业发展，提高群众就业收入。</t>
  </si>
  <si>
    <t>经营主体：叶城县七迈传媒有限公司，养殖小区建设项目占地约13亩，养殖小区的建设对11村畜牧产业发展和群众增收有极大的促进作用。</t>
  </si>
  <si>
    <t>yc2025088</t>
  </si>
  <si>
    <t>叶城县2025年依力克其乡保鲜冷藏库建设项目</t>
  </si>
  <si>
    <t>依力克其乡13村</t>
  </si>
  <si>
    <t>项目总投资240万元
建设内容：新建墙体冻库2座及其提升改造，每座100㎡，配备电动叉车2台、地磅1台及其附属设施配套。</t>
  </si>
  <si>
    <t>经济效益：带动了周边村庄1000多人就业创业，村民户均种植西梅在14亩以上，创收2000万元，户均年收入10万元以上，最多的可达70万元。
社会效益：项目实施后可对西梅产值提升有较大帮助，可进行反季节销售、长期存储，提升价格，促进了农业提质增效和农民增收。</t>
  </si>
  <si>
    <t>由广州佳果源进出口贸易有限公司承包经营。
项目实施后可对西梅产值提升有较大帮助，可进行反季节销售、长期存储，提升价格。同时每年都能为村民带来可观的经济收入，村民户均种植西梅在14亩以上，创收2000万元，户均年收入10万元以上，最多的可达70万元。同时，西梅产业的发展还带动了周边村庄1000多人就业创业，促进了农业提质增效和农民增收。</t>
  </si>
  <si>
    <t>yc2025216</t>
  </si>
  <si>
    <t>叶城县2025年冷链物流基地设备配套建设项目</t>
  </si>
  <si>
    <t>项目总投资：400万元
建设内容：为冷链物流基地配套冰温抑菌保鲜柜、冰温电场保鲜柜、移动冰温电场保鲜柜、电场超级速冻库、电场精微冻库、超长波解冻机等设备配套。</t>
  </si>
  <si>
    <t>供销社</t>
  </si>
  <si>
    <t>周学鹏</t>
  </si>
  <si>
    <t>yc2025089</t>
  </si>
  <si>
    <t>叶城县2025年宗朗乡产业园区基础配套及改造提升建设项目</t>
  </si>
  <si>
    <t>宗朗乡3村</t>
  </si>
  <si>
    <t>项目总投资395万元
建设内容：在宗朗乡产业园区新建彩钢棚2座、3000平方米及水电提升改造等配套附属设施。</t>
  </si>
  <si>
    <t>经济效益：带动稳定就业50人以上，季节性务工300人以上，人均工资不低于2000元/月。
社会效益：通过玉米深加工，吸收当地农户就业，增加农户收入；通过“企业+村委会+农户”模式，增加集体经济收入，打响宗朗特色玉米品牌。</t>
  </si>
  <si>
    <t>经营主体为叶城县宗朗乡招商引资企业——新疆九麟农业发展有限公司，直接带动稳定就业50人以上，季节性务工300人以上，强力推进乡村特色产业转型升级，确保产业增效、农民增收。
通过玉米深加工，吸收当地农户就业，增加农户收入；通过“企业+村委会+农户”模式，增加集体经济收入，打响宗朗特色玉米品牌。</t>
  </si>
  <si>
    <t>yc2025090</t>
  </si>
  <si>
    <t>叶城县2025年宗朗乡产业园区鲜食玉米加工设备采购项目</t>
  </si>
  <si>
    <t>项目总投资395万元
建设内容：采购一批气吹剥皮机、挑选输送机、自动滚杠清洗机、龙门提升漂烫机、玉米自动杀菌锅、翻转除水机等鲜食玉米加工设备。</t>
  </si>
  <si>
    <t>经营主体为叶城县宗朗乡招商引资企业——新疆九麟农业发展有限公司，直接带动稳定就业50人以上，季节性务工300人以上，强力推进乡村特色产业转型升级，确通过玉米深加工，吸收当地农户就业，增加农户收入；通过“企业+村委会+农户”模式，增加集体经济收入，打响宗朗特色玉米品牌。</t>
  </si>
  <si>
    <t>yc2025186</t>
  </si>
  <si>
    <t>叶城县恰尔巴格镇十三针手套针织机设备采购项目</t>
  </si>
  <si>
    <t>基础设施配套</t>
  </si>
  <si>
    <t>项目总投资500万元。
建设内容：采购290台十三针手套针织机等设施。</t>
  </si>
  <si>
    <t>yc2025223</t>
  </si>
  <si>
    <t>叶城县2025年乌吉热克乡商铺建设项目</t>
  </si>
  <si>
    <t>项目总投资385万元。
建设内容：新建商铺1000㎡并配套消防水池等相关附属设施。</t>
  </si>
  <si>
    <t>yc2025091</t>
  </si>
  <si>
    <t>叶城县2025年洛克乡蓄水池建设项目</t>
  </si>
  <si>
    <t>洛克乡5村、6村、8村</t>
  </si>
  <si>
    <t>项目总投资200万元
建设内容：新建蓄水池3座及配套附属。</t>
  </si>
  <si>
    <t>社会效益：通过项目建设，解决农业灌溉用水问题。</t>
  </si>
  <si>
    <t>农业农村局、水利局</t>
  </si>
  <si>
    <t>张纯妮、王平</t>
  </si>
  <si>
    <t>yc2025092</t>
  </si>
  <si>
    <t>叶城县2025年巴仁乡沉砂池建设项目</t>
  </si>
  <si>
    <t>巴仁乡6村、10村</t>
  </si>
  <si>
    <r>
      <rPr>
        <sz val="16"/>
        <rFont val="仿宋"/>
        <charset val="134"/>
      </rPr>
      <t>项目投资：240万元
建设内容：1、10村建设沉砂池1座2000立方米，占地4亩，配套其他附属设施。2、6村建设2000m</t>
    </r>
    <r>
      <rPr>
        <sz val="16"/>
        <rFont val="宋体"/>
        <charset val="134"/>
      </rPr>
      <t>³</t>
    </r>
    <r>
      <rPr>
        <sz val="16"/>
        <rFont val="仿宋"/>
        <charset val="134"/>
      </rPr>
      <t>沉砂池一座及其附属配套设施。</t>
    </r>
  </si>
  <si>
    <t>统战部、农业农村局</t>
  </si>
  <si>
    <t>王灏峰、张纯妮</t>
  </si>
  <si>
    <t>yc2025093</t>
  </si>
  <si>
    <t>叶城县2025年洛克乡1村沉砂池建设项目</t>
  </si>
  <si>
    <t>项目总投资395万元。
建设内容：在洛克乡1村建设占地面积46亩的沉砂池、蓄水池，蓄水量7万立方米，配套附属设施设备等，覆盖全乡5000亩地用水问题。</t>
  </si>
  <si>
    <t>yc2025094</t>
  </si>
  <si>
    <t>叶城县2025年伯西热克镇15村休闲农业与乡村旅游项目</t>
  </si>
  <si>
    <t>休闲农业与乡村旅游</t>
  </si>
  <si>
    <t>项目投资：800万元
建设内容：伯西热克镇15村新建商铺4000平方米。</t>
  </si>
  <si>
    <t>经济效益：带动就业≥188人，人均月工资≥3000元，租金收益400万元。
社会效益：旅游是现代人类社会发展的产物，随着人们对生活的要求不断提高，旅游已逐渐成为一种重要的休闲娱乐方式，该项目的实施不但保护生态环境，还将生态与人文很好的结合，打造休闲娱乐度假为一体的基地。发展旅游业不仅可以带动当地的经济增长，还能促进就业机会的增加，改善当地居民的生活水平，旅游业的发展会吸引大量游客前来消费。</t>
  </si>
  <si>
    <t>由叶城县石榴风情园旅游开发有限公司运营，2024年营业收入400万元，长期用工68人，季节性用工120人。</t>
  </si>
  <si>
    <t>文旅局</t>
  </si>
  <si>
    <t>杨小王</t>
  </si>
  <si>
    <t>yc2025095</t>
  </si>
  <si>
    <t>叶城县2025年江格勒斯乡乡村旅游建设项目</t>
  </si>
  <si>
    <t>项目总投资850万元
建设内容：打造乡村旅游基地，发展水产养殖170亩，新建砂砾石道路1.54公里、新建木桥两座、地坪硬化4000平方米等其他配套附属设施。</t>
  </si>
  <si>
    <t>经济效益：带动就业≥20人，人均月工资≥3000元，租金收益10万元。
社会效益：发展旅游业可以带动当地的经济增长，建成后，引进企业进行科学化、合理化运营，从企业角度实现利益最大化发展特色旅游，引进乡周边特色小吃入驻，形成小吃一条街，增加相关娱乐设施保障人员，引导就业困难人员进行就近就业，增加村集体收入，改善当地居民的生活水平，旅游业的发展会吸引大量游客前来消费。</t>
  </si>
  <si>
    <t>由新疆西航文旅发展有限公司运营，租金收益10万元，增加村集体收入，改善当地居民的生活水平，旅游业的发展会吸引大量游客前来消费。</t>
  </si>
  <si>
    <t>yc2025096</t>
  </si>
  <si>
    <t>叶城县2025年洛克乡1村水利设施配套提升项目</t>
  </si>
  <si>
    <r>
      <rPr>
        <sz val="14"/>
        <rFont val="仿宋"/>
        <charset val="134"/>
      </rPr>
      <t>项目总投资1700万元。
建设内容：铺设矩形渠22.12公里，流量0.2-1m</t>
    </r>
    <r>
      <rPr>
        <sz val="14"/>
        <rFont val="宋体"/>
        <charset val="134"/>
      </rPr>
      <t>³</t>
    </r>
    <r>
      <rPr>
        <sz val="14"/>
        <rFont val="仿宋"/>
        <charset val="134"/>
      </rPr>
      <t>/秒，配套渠系建筑物等。</t>
    </r>
  </si>
  <si>
    <t>社会效益：通过项目建设，解决养殖小区畜禽引水及饲草料种植、林带浇水等问题。</t>
  </si>
  <si>
    <t>yc2025097</t>
  </si>
  <si>
    <t>叶城县2025年巴仁乡种植业基地配套建设项目</t>
  </si>
  <si>
    <r>
      <rPr>
        <sz val="16"/>
        <rFont val="仿宋"/>
        <charset val="134"/>
      </rPr>
      <t>项目总投资690万元
建设内容：建设0.2m</t>
    </r>
    <r>
      <rPr>
        <sz val="16"/>
        <rFont val="宋体"/>
        <charset val="134"/>
      </rPr>
      <t>³</t>
    </r>
    <r>
      <rPr>
        <sz val="16"/>
        <rFont val="仿宋"/>
        <charset val="134"/>
      </rPr>
      <t>/s-0.8m</t>
    </r>
    <r>
      <rPr>
        <sz val="16"/>
        <rFont val="宋体"/>
        <charset val="134"/>
      </rPr>
      <t>³</t>
    </r>
    <r>
      <rPr>
        <sz val="16"/>
        <rFont val="仿宋"/>
        <charset val="134"/>
      </rPr>
      <t>/s防渗渠9.2公里，并建设水闸，农桥等附属设施。</t>
    </r>
  </si>
  <si>
    <t>经济效益：带动临时就业≥45人，人均月工资≥3000元，带动灌溉农田每亩增收≥50元。
社会效益：改善灌溉面积≥4500亩，新建渠道长度4公里，灌溉保证率75%。提高水资源利用率和保证率，全面提升灌溉水平，降低运行成本，节约水资源，改善农业用水条件，提高水利工程综合效益。</t>
  </si>
  <si>
    <t>yc2025098</t>
  </si>
  <si>
    <t>叶城县2025年白杨镇种植业基地配套建设项目</t>
  </si>
  <si>
    <r>
      <rPr>
        <sz val="16"/>
        <rFont val="仿宋"/>
        <charset val="134"/>
      </rPr>
      <t>项目总投资1200万元
建设内容：新建0.2-0.8m</t>
    </r>
    <r>
      <rPr>
        <sz val="16"/>
        <rFont val="宋体"/>
        <charset val="134"/>
      </rPr>
      <t>³</t>
    </r>
    <r>
      <rPr>
        <sz val="16"/>
        <rFont val="仿宋"/>
        <charset val="134"/>
      </rPr>
      <t>/s防渗渠16公里及配套，75万元/公里。</t>
    </r>
  </si>
  <si>
    <t>经济效益：带动临时就业≥100人，人均月工资≥3000元，带动灌溉农田每亩增收≥50元。
社会效益：改善灌溉面积≥5000亩，新建渠道长度13.6公里，灌溉保证率75%。提高水资源利用率和保证率，全面提升灌溉水平，降低运行成本，节约水资源，改善农业用水条件，提高水利工程综合效益。</t>
  </si>
  <si>
    <t>yc2025099</t>
  </si>
  <si>
    <t>叶城县2025年伯西热克镇种植业基地配套建设项目</t>
  </si>
  <si>
    <r>
      <rPr>
        <sz val="16"/>
        <rFont val="仿宋"/>
        <charset val="134"/>
      </rPr>
      <t>项目总投资1880万元
建设内容：新建0.2-0.8m</t>
    </r>
    <r>
      <rPr>
        <sz val="16"/>
        <rFont val="宋体"/>
        <charset val="134"/>
      </rPr>
      <t>³</t>
    </r>
    <r>
      <rPr>
        <sz val="16"/>
        <rFont val="仿宋"/>
        <charset val="134"/>
      </rPr>
      <t>/s防渗渠25.1公里及配套，75万元/公里。</t>
    </r>
  </si>
  <si>
    <t>经济效益：带动临时就业≥120人，人均月工资≥3000元，带动灌溉农田每亩增收≥50元。
社会效益：改善灌溉面积≥12000亩，新建渠道长度16公里，灌溉保证率75%。提高水资源利用率和保证率，全面提升灌溉水平，降低运行成本，节约水资源，改善农业用水条件，提高水利工程综合效益。</t>
  </si>
  <si>
    <t>yc2025100</t>
  </si>
  <si>
    <t>叶城县2025年河园镇种植业基地配套建设项目</t>
  </si>
  <si>
    <r>
      <rPr>
        <sz val="16"/>
        <rFont val="仿宋"/>
        <charset val="134"/>
      </rPr>
      <t>项目总投资1965万元
建设内容：新建0.2-0.8m</t>
    </r>
    <r>
      <rPr>
        <sz val="16"/>
        <rFont val="宋体"/>
        <charset val="134"/>
      </rPr>
      <t>³</t>
    </r>
    <r>
      <rPr>
        <sz val="16"/>
        <rFont val="仿宋"/>
        <charset val="134"/>
      </rPr>
      <t>/s防渗渠25公里及配套，75万元/公里。</t>
    </r>
  </si>
  <si>
    <t>经济效益：带动临时就业≥50人，人均月工资≥3000元，带动灌溉农田每亩增收≥50元。
社会效益：改善灌溉面积≥7000亩，新建渠道长度7公里，灌溉保证率75%。提高水资源利用率和保证率，全面提升灌溉水平，降低运行成本，节约水资源，改善农业用水条件，提高水利工程综合效益。</t>
  </si>
  <si>
    <t>yc2025101</t>
  </si>
  <si>
    <t>叶城县2025年江格勒斯乡种植业基地配套建设项目</t>
  </si>
  <si>
    <r>
      <rPr>
        <sz val="16"/>
        <rFont val="仿宋"/>
        <charset val="134"/>
      </rPr>
      <t>项目总投资907.5万元
建设内容：新建0.2-0.8m</t>
    </r>
    <r>
      <rPr>
        <sz val="16"/>
        <rFont val="宋体"/>
        <charset val="134"/>
      </rPr>
      <t>³</t>
    </r>
    <r>
      <rPr>
        <sz val="16"/>
        <rFont val="仿宋"/>
        <charset val="134"/>
      </rPr>
      <t>/s防渗渠12.1公里及配套，75万元/公里。</t>
    </r>
  </si>
  <si>
    <t>经济效益：带动临时就业≥100人，人均月工资≥3000元，带动灌溉农田每亩增收≥50元。
社会效益：改善灌溉面积≥12000亩，新建渠道长度13.7公里，灌溉保证率75%。提高水资源利用率和保证率，全面提升灌溉水平，降低运行成本，节约水资源，改善农业用水条件，提高水利工程综合效益。</t>
  </si>
  <si>
    <t>yc2025102</t>
  </si>
  <si>
    <t>叶城县2025年洛克乡种植业基地配套建设项目</t>
  </si>
  <si>
    <t>项目总投资412.5万元
建设内容：新建0.2-0.8/S流量的防渗渠10.2公里及其配套附属(水闸、涵洞、农桥、跌水等），75万元/公里。</t>
  </si>
  <si>
    <t>经济效益：带动临时就业≥30人，人均月工资≥3000元，带动灌溉农田每亩增收≥50元。
社会效益：改善灌溉面积≥22000亩，新建渠道长度5公里，灌溉保证率75%。提高水资源利用率和保证率，全面提升灌溉水平，降低运行成本，节约水资源，改善农业用水条件，提高水利工程综合效益。</t>
  </si>
  <si>
    <t>yc2025103</t>
  </si>
  <si>
    <t>叶城县2025年棋盘乡种植业基地配套建设项目</t>
  </si>
  <si>
    <t>棋盘乡</t>
  </si>
  <si>
    <r>
      <rPr>
        <sz val="16"/>
        <rFont val="仿宋"/>
        <charset val="134"/>
      </rPr>
      <t>项目总投资1095万元
建设内容：新建0.2-0.8m</t>
    </r>
    <r>
      <rPr>
        <sz val="16"/>
        <rFont val="宋体"/>
        <charset val="134"/>
      </rPr>
      <t>³</t>
    </r>
    <r>
      <rPr>
        <sz val="16"/>
        <rFont val="仿宋"/>
        <charset val="134"/>
      </rPr>
      <t>/s防渗渠14.6公里及配套，75万元/公里。</t>
    </r>
  </si>
  <si>
    <t>经济效益：带动临时就业≥100人，人均月工资≥3000元，带动灌溉农田每亩增收≥50元。
社会效益：改善灌溉面积≥11000亩，新建渠道长度14.6公里，灌溉保证率75%。提高水资源利用率和保证率，全面提升灌溉水平，降低运行成本，节约水资源，改善农业用水条件，提高水利工程综合效益。</t>
  </si>
  <si>
    <t>yc2025104</t>
  </si>
  <si>
    <t>叶城县2025年恰尔巴格镇种植业基地配套建设项目</t>
  </si>
  <si>
    <r>
      <rPr>
        <sz val="16"/>
        <rFont val="仿宋"/>
        <charset val="134"/>
      </rPr>
      <t>项目总投资802.5万元
建设内容：新建0.2-0.8m</t>
    </r>
    <r>
      <rPr>
        <sz val="16"/>
        <rFont val="宋体"/>
        <charset val="134"/>
      </rPr>
      <t>³</t>
    </r>
    <r>
      <rPr>
        <sz val="16"/>
        <rFont val="仿宋"/>
        <charset val="134"/>
      </rPr>
      <t>/s防渗渠10.7公里及配套，75万元/公里。</t>
    </r>
  </si>
  <si>
    <t>经济效益：带动临时就业≥70人，人均月工资≥3000元，带动灌溉农田每亩增收≥50元。
社会效益：改善灌溉面积≥8000亩，新建渠道长度10.7公里，灌溉保证率75%。提高水资源利用率和保证率，全面提升灌溉水平，降低运行成本，节约水资源，改善农业用水条件，提高水利工程综合效益。</t>
  </si>
  <si>
    <t>yc2025105</t>
  </si>
  <si>
    <t>叶城县2025年铁提乡种植业基地配套建设项目</t>
  </si>
  <si>
    <r>
      <rPr>
        <sz val="16"/>
        <rFont val="仿宋"/>
        <charset val="134"/>
      </rPr>
      <t>项目总投资1500万元
建设内容：新建0.2-0.8m</t>
    </r>
    <r>
      <rPr>
        <sz val="16"/>
        <rFont val="宋体"/>
        <charset val="134"/>
      </rPr>
      <t>³</t>
    </r>
    <r>
      <rPr>
        <sz val="16"/>
        <rFont val="仿宋"/>
        <charset val="134"/>
      </rPr>
      <t>/s防渗渠20公里及配套，75万元/公里。</t>
    </r>
  </si>
  <si>
    <t>经济效益：带动临时就业≥150人，人均月工资≥3000元，带动灌溉农田每亩增收≥50元。
社会效益：改善灌溉面积≥15000亩，新建渠道长度20公里，灌溉保证率75%。提高水资源利用率和保证率，全面提升灌溉水平，降低运行成本，节约水资源，改善农业用水条件，提高水利工程综合效益。</t>
  </si>
  <si>
    <t>yc2025106</t>
  </si>
  <si>
    <t>叶城县2025年吐古其乡种植业基地配套建设项目</t>
  </si>
  <si>
    <t>经济效益：带动临时就业≥150人，人均月工资≥3000元，带动灌溉农田每亩增收≥50元。
社会效益：改善灌溉面积≥22000亩，新建渠道长度20公里，灌溉保证率75%。提高水资源利用率和保证率，全面提升灌溉水平，降低运行成本，节约水资源，改善农业用水条件，提高水利工程综合效益。</t>
  </si>
  <si>
    <t>yc2025107</t>
  </si>
  <si>
    <t>叶城县2025年乌吉热克乡种植业基地配套建设项目</t>
  </si>
  <si>
    <r>
      <rPr>
        <sz val="16"/>
        <rFont val="仿宋"/>
        <charset val="134"/>
      </rPr>
      <t>项目总投资1841.25万元
建设内容：新建0.2-0.8m</t>
    </r>
    <r>
      <rPr>
        <sz val="16"/>
        <rFont val="宋体"/>
        <charset val="134"/>
      </rPr>
      <t>³</t>
    </r>
    <r>
      <rPr>
        <sz val="16"/>
        <rFont val="仿宋"/>
        <charset val="134"/>
      </rPr>
      <t>/s防渗渠24.55公里及配套，75万元/公里。</t>
    </r>
  </si>
  <si>
    <t>经济效益：带动临时就业≥170人，人均月工资≥3000元，带动灌溉农田每亩增收≥50元。
社会效益：改善灌溉面积≥17000亩，新建渠道长度23.1公里，灌溉保证率75%。提高水资源利用率和保证率，全面提升灌溉水平，降低运行成本，节约水资源，改善农业用水条件，提高水利工程综合效益。</t>
  </si>
  <si>
    <t>yc2025108</t>
  </si>
  <si>
    <t>叶城县2025年乌夏巴什镇种植业基地配套建设项目</t>
  </si>
  <si>
    <t>乌夏巴什镇</t>
  </si>
  <si>
    <r>
      <rPr>
        <sz val="16"/>
        <rFont val="仿宋"/>
        <charset val="134"/>
      </rPr>
      <t>项目总投资540万元
建设内容：新建0.2-0.8m</t>
    </r>
    <r>
      <rPr>
        <sz val="16"/>
        <rFont val="宋体"/>
        <charset val="134"/>
      </rPr>
      <t>³</t>
    </r>
    <r>
      <rPr>
        <sz val="16"/>
        <rFont val="仿宋"/>
        <charset val="134"/>
      </rPr>
      <t>/s防渗渠7.2公里及配套，75万元/公里。</t>
    </r>
  </si>
  <si>
    <t>经济效益：带动临时就业≥50人，人均月工资≥3000元，带动灌溉农田每亩增收≥50元。
社会效益：改善灌溉面积≥5400亩，新建渠道长度7.2公里，灌溉保证率75%。提高水资源利用率和保证率，全面提升灌溉水平，降低运行成本，节约水资源，改善农业用水条件，提高水利工程综合效益。</t>
  </si>
  <si>
    <t>yc2025109</t>
  </si>
  <si>
    <t>叶城县2025年夏合甫乡种植业基地配套建设项目</t>
  </si>
  <si>
    <t>yc2025110</t>
  </si>
  <si>
    <t>叶城县2025年依力克其乡种植业基地配套建设项目</t>
  </si>
  <si>
    <r>
      <rPr>
        <sz val="16"/>
        <rFont val="仿宋"/>
        <charset val="134"/>
      </rPr>
      <t>项目总投资1125万元
建设内容：新建0.2-0.8m</t>
    </r>
    <r>
      <rPr>
        <sz val="16"/>
        <rFont val="宋体"/>
        <charset val="134"/>
      </rPr>
      <t>³</t>
    </r>
    <r>
      <rPr>
        <sz val="16"/>
        <rFont val="仿宋"/>
        <charset val="134"/>
      </rPr>
      <t>/s防渗渠15.4公里及配套，75万元/公里。</t>
    </r>
  </si>
  <si>
    <t>经济效益：带动临时就业≥52人，人均月工资≥3000元，带动灌溉农田每亩增收≥50元。
社会效益：改善灌溉面积≥5600亩，新建渠道长度7.5公里，灌溉保证率75%。提高水资源利用率和保证率，全面提升灌溉水平，降低运行成本，节约水资源，改善农业用水条件，提高水利工程综合效益。</t>
  </si>
  <si>
    <t>yc2025111</t>
  </si>
  <si>
    <t>叶城县2025年依提木孔镇种植业基地配套建设项目</t>
  </si>
  <si>
    <t>yc2025112</t>
  </si>
  <si>
    <t>叶城县2025年宗朗乡种植业基地配套建设项目</t>
  </si>
  <si>
    <r>
      <rPr>
        <sz val="16"/>
        <rFont val="仿宋"/>
        <charset val="134"/>
      </rPr>
      <t>项目总投资840万元
建设内容：新建0.2-0.8m</t>
    </r>
    <r>
      <rPr>
        <sz val="16"/>
        <rFont val="宋体"/>
        <charset val="134"/>
      </rPr>
      <t>³</t>
    </r>
    <r>
      <rPr>
        <sz val="16"/>
        <rFont val="仿宋"/>
        <charset val="134"/>
      </rPr>
      <t>/s防渗渠11.2公里及配套，75万元/公里。</t>
    </r>
  </si>
  <si>
    <t>经济效益：带动临时就业≥80人，人均月工资≥3000元，带动灌溉农田每亩增收≥50元。
社会效益：改善灌溉面积≥8000亩，新建渠道长度11.2公里，灌溉保证率75%。提高水资源利用率和保证率，全面提升灌溉水平，降低运行成本，节约水资源，改善农业用水条件，提高水利工程综合效益。</t>
  </si>
  <si>
    <t>yc2025113</t>
  </si>
  <si>
    <t>叶城县2025年恰其库木管理区种植业基地配套建设项目</t>
  </si>
  <si>
    <r>
      <rPr>
        <sz val="16"/>
        <rFont val="仿宋"/>
        <charset val="134"/>
      </rPr>
      <t>项目总投资750万元
建设内容：新建0.2-0.8m</t>
    </r>
    <r>
      <rPr>
        <sz val="16"/>
        <rFont val="宋体"/>
        <charset val="134"/>
      </rPr>
      <t>³</t>
    </r>
    <r>
      <rPr>
        <sz val="16"/>
        <rFont val="仿宋"/>
        <charset val="134"/>
      </rPr>
      <t>/s防渗渠10公里及配套，75万元/公里。</t>
    </r>
  </si>
  <si>
    <t>经济效益：带动临时就业≥70人，人均月工资≥3000元，带动灌溉农田每亩增收≥50元。
社会效益：改善灌溉面积≥7000亩，新建渠道长度10公里，灌溉保证率75%。提高水资源利用率和保证率，全面提升灌溉水平，降低运行成本，节约水资源，改善农业用水条件，提高水利工程综合效益。</t>
  </si>
  <si>
    <t>yc2025198</t>
  </si>
  <si>
    <t>叶城县2025年阿克塔什镇种植业基地建设项目</t>
  </si>
  <si>
    <r>
      <rPr>
        <sz val="16"/>
        <rFont val="仿宋"/>
        <charset val="134"/>
      </rPr>
      <t>项目总投资300万元
建设内容：新建0.5m</t>
    </r>
    <r>
      <rPr>
        <sz val="16"/>
        <rFont val="宋体"/>
        <charset val="134"/>
      </rPr>
      <t>³</t>
    </r>
    <r>
      <rPr>
        <sz val="16"/>
        <rFont val="仿宋"/>
        <charset val="134"/>
      </rPr>
      <t>/s矩形渠1.0公里及6000m</t>
    </r>
    <r>
      <rPr>
        <sz val="16"/>
        <rFont val="宋体"/>
        <charset val="134"/>
      </rPr>
      <t>³</t>
    </r>
    <r>
      <rPr>
        <sz val="16"/>
        <rFont val="仿宋"/>
        <charset val="134"/>
      </rPr>
      <t>钢筋混凝土沉砂池等附属配套。</t>
    </r>
  </si>
  <si>
    <t>二</t>
  </si>
  <si>
    <t>就业增收项目</t>
  </si>
  <si>
    <t>yc2025114</t>
  </si>
  <si>
    <t>叶城县2025年农村道路管护人员补助</t>
  </si>
  <si>
    <t>就业项目</t>
  </si>
  <si>
    <t>生产奖补、劳务补助等</t>
  </si>
  <si>
    <t>项目总投资1894.8万元
建设内容：农村道路日常养护补助资金项目，为1579个护路员发放补贴。</t>
  </si>
  <si>
    <t>经济指标：解决各乡镇就业岗位≥1579个，带动增加脱贫户（含监测户）全年总收入≥1894.8万元。
社会效益：加强和规范各村严格按照农村公路养护与管理开展日常工作，不断加大农村公路的养护管理力度，促进构建农村公路管养网络。涉及人数1579人，涉及资金小于等于1894.8万元。</t>
  </si>
  <si>
    <t>交通局</t>
  </si>
  <si>
    <t>朱辽荣</t>
  </si>
  <si>
    <t>yc2025115</t>
  </si>
  <si>
    <t>叶城县2025年临时性公益岗位补助项目</t>
  </si>
  <si>
    <t>公益性岗位</t>
  </si>
  <si>
    <t>项目总投资1276.8万元
建设内容：为608个临时性公益岗位进行补助，1750元/人/月。每个公益岗位就业人员就业时间不得超过6个月，参与就业人数不低于1216人。</t>
  </si>
  <si>
    <t>人</t>
  </si>
  <si>
    <t>经济效益：增加1216人增收1276.8万元
社会效益：促进稳定就业，推动社会服务，增强社会凝聚力，群众满意度≥95%。</t>
  </si>
  <si>
    <t>人社局</t>
  </si>
  <si>
    <t>刘立魁</t>
  </si>
  <si>
    <t>yc2025116</t>
  </si>
  <si>
    <t>叶城县2025年跨省就业一次性交通补助</t>
  </si>
  <si>
    <t>交通费补助</t>
  </si>
  <si>
    <t>项目总投资450万元
建设内容：跨省就业2250人，每人不超过2000元，其中夏合甫乡103人、柯克亚乡40人、白杨镇103人、巴仁乡42人、乌夏巴什镇976人、江格勒斯乡61人、阿克塔什镇300人、金果镇3人、棋盘乡1人、吐古其乡128人、恰尔巴格镇107人、伯西热克镇200人、乌吉热克乡98人、依力克其乡25人、河园镇270人、宗朗乡83人、铁提乡136人、依提木孔镇147人、洛克乡309人。</t>
  </si>
  <si>
    <t>经济效益：降低务工人员成本2000元以下
社会效益：促进稳定就业，带动消费增长，促进劳动力流动，推动城乡一体化发展，增强社会凝聚力，群众满意度≥95%。</t>
  </si>
  <si>
    <t>yc2025117</t>
  </si>
  <si>
    <t>叶城县2025年疆内跨地州市（含兵团）就业一次性交通补助</t>
  </si>
  <si>
    <t>项目总投资2200万元
建设内容：疆内跨地州市（含兵团）就业22000人，每人不超过1000元。</t>
  </si>
  <si>
    <t>经济效益：降低务工人员成本1000元以下
社会效益：促进稳定就业，带动消费增长，促进劳动力流动，推动城乡一体化发展，增强社会凝聚力，群众满意度≥95%。</t>
  </si>
  <si>
    <t>yc2025118</t>
  </si>
  <si>
    <t>叶城县2025年地区内跨县（含兵团）就业一次性交通补助</t>
  </si>
  <si>
    <t>项目总投资18万元
建设内容：地区内跨县（含兵团）就业1800人，每人不超过100元。</t>
  </si>
  <si>
    <t>经济效益：降低务工人员成本200元以下
社会效益：促进稳定就业，带动消费增长，促进劳动力流动，推动城乡一体化发展，增强社会凝聚力，群众满意度≥95%。</t>
  </si>
  <si>
    <t>yc2025119</t>
  </si>
  <si>
    <t>叶城县2025年自主创业（20㎡以上）补助项目</t>
  </si>
  <si>
    <t>创业奖补</t>
  </si>
  <si>
    <t>项目总投资112.2万元
建设内容：自主创业（20㎡以上）561人，按照每人2000元的标准补贴。</t>
  </si>
  <si>
    <t>经济效益：降低务工人员成本2000元
社会效益：促进稳定就业，带动消费增长，促进劳动力流动，推动城乡一体化发展，增强社会凝聚力，群众满意度≥95%。</t>
  </si>
  <si>
    <t>yc2025120</t>
  </si>
  <si>
    <t>叶城县2025年自主创业（20㎡以下）补助项目</t>
  </si>
  <si>
    <t>项目总投资27.6万元
建设内容：自主创业（20㎡以下）276人，按照每人1000元的标准补贴。</t>
  </si>
  <si>
    <t>经济效益：降低务工人员成本1000元
社会效益：促进稳定就业，带动消费增长，促进劳动力流动，推动城乡一体化发展，增强社会凝聚力，群众满意度≥95%。</t>
  </si>
  <si>
    <t>三</t>
  </si>
  <si>
    <t>乡村建设行动</t>
  </si>
  <si>
    <t>（一）农村人居环境整治</t>
  </si>
  <si>
    <t>yc2025121</t>
  </si>
  <si>
    <t>叶城县2025年乌吉热克乡道路建设项目</t>
  </si>
  <si>
    <t>农村道路建设（通村路、通户路、小型桥梁等）</t>
  </si>
  <si>
    <t>乌吉热克乡17村、18村</t>
  </si>
  <si>
    <t>项目总投资：342万元   
建设内容：乌吉热克乡17村道路拓宽硬化14000平方米并配套相关附属设施，18村路面硬化5700平方米。</t>
  </si>
  <si>
    <t>社会效益：该项目计划资金102万元，道路硬化5700平方米，达成降低运输成本、促进产业发展、增加农民收入等经济效益；达成改善出行条件、提升农村形象、推送乡村振兴等社会效益。</t>
  </si>
  <si>
    <t>yc2025224</t>
  </si>
  <si>
    <t>叶城县2025年乌吉热克乡道路提升改造建设项目</t>
  </si>
  <si>
    <t>项目总投资230万元。
建设内容：道路硬化拓宽1.75万㎡。</t>
  </si>
  <si>
    <t>万平方米</t>
  </si>
  <si>
    <t>yc2025122</t>
  </si>
  <si>
    <t>叶城县2025年洛克乡村组道路建设项目</t>
  </si>
  <si>
    <t>洛克乡10村、12村</t>
  </si>
  <si>
    <t>项目总投资395万元
建设内容：新建宽3.5米、长5.5公里的硬化路及其配套附属。</t>
  </si>
  <si>
    <t>社会效益：该项目计划资金80万元，道路硬化5.5公里及附属配套，达成降低运输成本、促进产业发展、增加农民收入等经济效益；达成改善出行条件、提升农村形象、推送乡村振兴等社会效益。</t>
  </si>
  <si>
    <t>yc2025123</t>
  </si>
  <si>
    <t>叶城县2025年铁提乡道路建设项目</t>
  </si>
  <si>
    <t>铁提乡3村、8村、10村</t>
  </si>
  <si>
    <t>项目总投资360万元
建设内容:铁提乡3村和10村5.3公里道路进行硬化及其他附属设施，约60万元/公里；8村道路硬化拓展3976平方米。</t>
  </si>
  <si>
    <t>社会效益：改善村内人居环境，提升村容村貌，能更好的促进乡村振兴事业的发展改善当地交通现状，提升整体环境，提高当地居民生活质量。</t>
  </si>
  <si>
    <t>yc2025209</t>
  </si>
  <si>
    <t>叶城县2025年巴仁乡10村道路硬化建设项目</t>
  </si>
  <si>
    <t>乡村建设</t>
  </si>
  <si>
    <t>项目总投资180万元。
建设内容：路面硬化12500平方米，道路拓宽3000平方米。</t>
  </si>
  <si>
    <t>yc2025208</t>
  </si>
  <si>
    <t>叶城县2025年乌夏巴什镇农村道路建设项目</t>
  </si>
  <si>
    <t>项目总投资190万元
建设内容：新建村组巷道2.2公里，并配套过水路面等附属建筑物。</t>
  </si>
  <si>
    <t>yc2025215</t>
  </si>
  <si>
    <t>叶城县2025年恰尔巴格镇道路建设项目</t>
  </si>
  <si>
    <r>
      <rPr>
        <sz val="16"/>
        <rFont val="仿宋"/>
        <charset val="134"/>
      </rPr>
      <t>项目总投资670万元。
建设内容：1、对恰尔巴格镇辖区内道路两侧水泥混凝土路面加宽约14800平方米，坑槽修补，钢筋混凝土圆管涵接长2道及其它附属设施等。2、恰尔巴格镇8村辖区内道路加铺沥青混凝土约0.29万m</t>
    </r>
    <r>
      <rPr>
        <sz val="16"/>
        <rFont val="宋体"/>
        <charset val="134"/>
      </rPr>
      <t>²</t>
    </r>
    <r>
      <rPr>
        <sz val="16"/>
        <rFont val="仿宋"/>
        <charset val="134"/>
      </rPr>
      <t>、硬化约0.94万m</t>
    </r>
    <r>
      <rPr>
        <sz val="16"/>
        <rFont val="宋体"/>
        <charset val="134"/>
      </rPr>
      <t>²</t>
    </r>
    <r>
      <rPr>
        <sz val="16"/>
        <rFont val="仿宋"/>
        <charset val="134"/>
      </rPr>
      <t>及其他附属设施。</t>
    </r>
  </si>
  <si>
    <t>yc2025214</t>
  </si>
  <si>
    <t>叶城县2025年依提木孔镇道路建设项目</t>
  </si>
  <si>
    <t>依提木孔镇16村、17村、29村、25村、26村</t>
  </si>
  <si>
    <t>项目总投资260万元。
建设内容：对依提木孔镇辖区内水泥混凝土路面加宽13149㎡，1座1-8米小桥两侧各加宽2.37米，1-0.75米圆管涵接长3米。</t>
  </si>
  <si>
    <t>yc2025207</t>
  </si>
  <si>
    <t>叶城县2025年夏合甫乡5村稻虾产业路建设项目</t>
  </si>
  <si>
    <t>项目总投资：390万元。
建设内容：完善产业配套道路建设5.54公里。</t>
  </si>
  <si>
    <t>yc2025124</t>
  </si>
  <si>
    <t>叶城县2025年巴仁乡桥梁建设项目</t>
  </si>
  <si>
    <t>项目投资80万元
建设内容：新建6米*8米桥梁3座。</t>
  </si>
  <si>
    <t>社会效益：通过建设桥梁，改善群众人均环境，提高篇群众幸福感与环境卫生，方便群众生活。</t>
  </si>
  <si>
    <t>yc2025213</t>
  </si>
  <si>
    <t>叶城县2025年铁提乡桥梁建设项目</t>
  </si>
  <si>
    <t>铁提乡8村</t>
  </si>
  <si>
    <t>项目总投资390万元
建设内容：铁提乡8村拓宽改造原有8.5米宽27米长的桥梁一座，在两侧分别增加约9米，扩展桥面至27米。</t>
  </si>
  <si>
    <t>米</t>
  </si>
  <si>
    <t>yc2025225</t>
  </si>
  <si>
    <t>叶城县2025年金果镇桥梁建设项目</t>
  </si>
  <si>
    <t>金果镇9村、11村</t>
  </si>
  <si>
    <t>项目总投资320万元
建设内容：金果镇9村新建14m宽预应力空心板桥1座及道路硬化约600平方米；11村改建10m宽预应力空心板桥1座。包括桥梁工程、引道及配套相关附属设施等。</t>
  </si>
  <si>
    <t>yc2025125</t>
  </si>
  <si>
    <t>叶城县2025年巴仁乡渠系配套建设项目</t>
  </si>
  <si>
    <t>巴仁乡7、8村</t>
  </si>
  <si>
    <t>项目投资387万元
建设内容：新建桥涵2座，其中50米*6米1座，66米*10米1座，并配套其他基础设施。</t>
  </si>
  <si>
    <t>yc2025126</t>
  </si>
  <si>
    <t>叶城县2025年乌吉热克乡18村农村污水治理项目</t>
  </si>
  <si>
    <t>农村污水治理</t>
  </si>
  <si>
    <t>项目总投资：560万元                                          
建设内容：新建8公里污水管网，配套检查井等附属设施。</t>
  </si>
  <si>
    <t>社会效益：改善人居环境，改善群众生活环境，增强群众幸福感，群众满意度≥95%</t>
  </si>
  <si>
    <t>住建局、农业农村局</t>
  </si>
  <si>
    <t>辜永亮、唐俊</t>
  </si>
  <si>
    <t>yc2025127</t>
  </si>
  <si>
    <t>叶城县2025年江格勒斯乡9村农村污水治理项目</t>
  </si>
  <si>
    <t>项目总投资1720万元
建设内容：新建污水管网7公里及灌溉管网4.6公里，及村容村貌改造与提升等。</t>
  </si>
  <si>
    <t>yc2025128</t>
  </si>
  <si>
    <t>叶城县2025年恰尔巴格镇中水集中灌溉建设项目</t>
  </si>
  <si>
    <t>项目总投资390万元
建设内容：1.新增中水管道DE160PE管约6公里以及配套设施设备；
2.单项顶管施工工艺；
3.灌溉以及配套设施设备。</t>
  </si>
  <si>
    <t>yc2025129</t>
  </si>
  <si>
    <t>叶城县2025年恰尔巴格镇污水回收利用建设项目</t>
  </si>
  <si>
    <t>项目总投资390万元
建设内容：1.新建500m3钢筋混凝土蓄水池以及配套设施设备；
2.中水管网施工后路面恢复。</t>
  </si>
  <si>
    <t>yc2025130</t>
  </si>
  <si>
    <t>叶城县2025年白杨镇1村农村污水治理项目</t>
  </si>
  <si>
    <t>白杨镇1村</t>
  </si>
  <si>
    <t>项目总投资540万元
建设内容：新建污水管网9公里，配套检查井、化粪池附属设施，涉及279户。</t>
  </si>
  <si>
    <t>yc2025131</t>
  </si>
  <si>
    <t>叶城县2025年白杨镇13村农村污水治理项目</t>
  </si>
  <si>
    <t>白杨镇13村</t>
  </si>
  <si>
    <t>项目投资：600万元
建设内容：新建污水管网10公里，配检查井、化粪池等附属设施，涉及230户。</t>
  </si>
  <si>
    <t>社会效益：改善人居环境，改善群众生活环境，增强群众幸福感，群众满意度≥95%结合排水管网建设深化厕所革命工作，打造集中连片美丽庭院150户。</t>
  </si>
  <si>
    <t>yc2025132</t>
  </si>
  <si>
    <t>项目总投资：540万元                                          
建设内容：新建污水管网9公里，配套检查井、化粪池等附属设施，涉及200户。</t>
  </si>
  <si>
    <t>yc2025133</t>
  </si>
  <si>
    <t>叶城县2025年乌吉热克乡10村农村污水治理项目</t>
  </si>
  <si>
    <t>乌吉热克乡10村</t>
  </si>
  <si>
    <t>项目总投资：720万元                                          
建设内容：新建污水管网12公里，配套检查井、化粪池等附属设施，涉及247户。</t>
  </si>
  <si>
    <t>yc2025134</t>
  </si>
  <si>
    <t>叶城县2025年河园镇7村农村污水治理项目</t>
  </si>
  <si>
    <t>河园镇7村</t>
  </si>
  <si>
    <t>项目总投资840万元
建设内容：新建污水管网14公里，配套检查井、化粪池等附属设施，涉及454户。</t>
  </si>
  <si>
    <t>yc2025135</t>
  </si>
  <si>
    <t>叶城县2025年河园镇9村农村污水治理项目</t>
  </si>
  <si>
    <t>河园镇9村</t>
  </si>
  <si>
    <t>项目总投资900万元
建设内容：新建污水管网15公里，配套检查井、化粪池等附属设施，涉及196户。</t>
  </si>
  <si>
    <t>yc2025136</t>
  </si>
  <si>
    <t>叶城县2025年巴仁乡4村农村污水治理项目</t>
  </si>
  <si>
    <t>巴仁乡4村</t>
  </si>
  <si>
    <t>项目总投资900万元
建设内容：新建污水管网15公里，配套检查井、化粪池等附属设施，涉及432户。</t>
  </si>
  <si>
    <t>yc2025137</t>
  </si>
  <si>
    <t>叶城县2025年伯西热克镇10村农村污水治理项目</t>
  </si>
  <si>
    <t>伯西热克镇10村</t>
  </si>
  <si>
    <t>项目总投资900万元
建设内容：新建污水管网15公里，配套检查井、化粪池等附属设施，涉及850户。</t>
  </si>
  <si>
    <t>yc2025138</t>
  </si>
  <si>
    <t>叶城县2025年伯西热克镇11村农村污水治理项目</t>
  </si>
  <si>
    <t>项目总投资1080万元
建设内容：新建污水管网18公里，配套检查井、化粪池等附属设施，涉及381户。</t>
  </si>
  <si>
    <t>yc2025139</t>
  </si>
  <si>
    <t>叶城县2025年伯西热克镇13村农村污水治理项目</t>
  </si>
  <si>
    <t>伯西热克镇13村</t>
  </si>
  <si>
    <t>项目总投资780万元
建设内容：新建污水管网13公里，配套检查井、化粪池等附属设施，涉及429户。</t>
  </si>
  <si>
    <t>yc2025140</t>
  </si>
  <si>
    <t>叶城县2025年吐古其乡4村农村污水治理项目</t>
  </si>
  <si>
    <t>吐古其乡4村</t>
  </si>
  <si>
    <t>项目总投资570万元
建设内容：新建污水管网9.5公里，配套检查井、化粪池等附属设施，涉及434户。</t>
  </si>
  <si>
    <t>yc2025141</t>
  </si>
  <si>
    <t>叶城县2025年吐古其乡13村农村污水治理项目</t>
  </si>
  <si>
    <t>吐古其乡13村</t>
  </si>
  <si>
    <t>项目总投资600万元
建设内容：新建污水管网10公里，配套检查井、化粪池等附属设施，涉及262户。</t>
  </si>
  <si>
    <t>yc2025142</t>
  </si>
  <si>
    <t>叶城县2025年江格勒斯乡7村农村污水治理项目</t>
  </si>
  <si>
    <t>江格勒斯乡7村</t>
  </si>
  <si>
    <t>项目总投资960万元
建设内容：新建污水管网16公里，配套检查井、化粪池等附属设施，涉及452户。</t>
  </si>
  <si>
    <t>yc2025143</t>
  </si>
  <si>
    <t>叶城县2025年江格勒斯乡8村农村污水治理项目</t>
  </si>
  <si>
    <t>江格勒斯乡8村</t>
  </si>
  <si>
    <t>项目总投资840万元
建设内容：新建污水管网14公里，配套检查井、化粪池等附属设施，涉及468户。</t>
  </si>
  <si>
    <t>yc2025144</t>
  </si>
  <si>
    <t>叶城县2025年夏合甫乡3村农村污水治理项目</t>
  </si>
  <si>
    <t>项目总投资780万元
建设内容：新建污水管网13公里，配套检查井、化粪池等附属设施，涉及247户。</t>
  </si>
  <si>
    <t>yc2025145</t>
  </si>
  <si>
    <t>叶城县2025年夏合甫乡8村农村污水治理项目</t>
  </si>
  <si>
    <t>夏合甫乡8村</t>
  </si>
  <si>
    <t>项目总投资600万元
建设内容：新建污水管网10公里，配套检查井、化粪池等附属设施，涉及344户。</t>
  </si>
  <si>
    <t>yc2025146</t>
  </si>
  <si>
    <t>叶城县2025年铁提乡9村农村污水治理项目</t>
  </si>
  <si>
    <t>铁提乡9村</t>
  </si>
  <si>
    <t>项目总投资510万元
建设内容：新建污水管网8.5公里，配套检查井、化粪池等附属设施，涉及405户</t>
  </si>
  <si>
    <t>yc2025147</t>
  </si>
  <si>
    <t>叶城县2025年依力克其乡10村农村污水治理项目</t>
  </si>
  <si>
    <t>依力克其乡10村</t>
  </si>
  <si>
    <t>项目总投资600万元
建设内容：新建污水管网10公里，配套检查井、化粪池等附属设施，涉及290户。</t>
  </si>
  <si>
    <t>yc2025148</t>
  </si>
  <si>
    <t>叶城县2025年依提木孔镇11村农村污水治理项目</t>
  </si>
  <si>
    <t>依提木孔镇11村</t>
  </si>
  <si>
    <t>项目总投资540万元
建设内容：新建污水管网9公里，配套检查井、化粪池等附属设施，涉及378户。</t>
  </si>
  <si>
    <t>yc2025149</t>
  </si>
  <si>
    <t>叶城县2025年依提木孔镇21村农村污水治理项目</t>
  </si>
  <si>
    <t>依提木孔镇21村</t>
  </si>
  <si>
    <t>项目总投资390万元
建设内容：新建污水管网6.5公里，配套检查井、化粪池等附属设施，涉及309户。</t>
  </si>
  <si>
    <t>yc2025150</t>
  </si>
  <si>
    <t>叶城县2025年恰其库木管理区3村农村污水治理项目</t>
  </si>
  <si>
    <t>恰其库木管理区3村</t>
  </si>
  <si>
    <t>项目总投资960万元
建设内容：新建污水管网16公里，配套检查井、化粪池等附属设施，涉及451户。</t>
  </si>
  <si>
    <t>yc2025151</t>
  </si>
  <si>
    <t>叶城县2025年宗朗乡4村农村污水治理项目</t>
  </si>
  <si>
    <t>宗朗乡4村</t>
  </si>
  <si>
    <t>项目总投资980万
建设内容：新建污水管网17.3公里，配套检查井、化粪池等附属设施，涉及385户</t>
  </si>
  <si>
    <t>yc2025219</t>
  </si>
  <si>
    <t>叶城县玉叶镇玉叶村抵边村牧民居住地污水处理项目</t>
  </si>
  <si>
    <t>人居环境整治项目</t>
  </si>
  <si>
    <t>项目总投资565万元
建设内容：对玉叶村337套住房实施污水处理管网和附属设施建设。</t>
  </si>
  <si>
    <t>yc2025152</t>
  </si>
  <si>
    <t>叶城县2025年农村公共厕所建设项目</t>
  </si>
  <si>
    <t>农村卫生厕所改造（户用、公共厕所）</t>
  </si>
  <si>
    <t>洛克乡、金果镇、恰尔巴格镇、伯西热克镇、乌夏巴什镇、阿克塔什镇</t>
  </si>
  <si>
    <t>项目总投资200万元
建设内容：建设农村公共厕所18座，30㎡/座，配套化粪池，10万元/座。其中洛克乡1座、金果镇4座（40㎡/座，15万元/座）、恰尔巴格镇6座、伯西热克镇2座、乌夏巴什镇3座、阿克塔什镇2座。</t>
  </si>
  <si>
    <t>社会效益：建设22座公共厕所，方便群众生活所需问题。</t>
  </si>
  <si>
    <t>yc2025204</t>
  </si>
  <si>
    <t>叶城县2025年白杨镇博斯坦艾日克（18）村美丽宜居村建设项目</t>
  </si>
  <si>
    <t>白杨镇博斯坦艾日克（18）村</t>
  </si>
  <si>
    <t>项目总投资898万元。
建设内容：1、新建污水管网约4.9公里，修建化粪池、检查井等配套附属设施，60万元/公里，资金294万元。
2、农贸市场改造升级，地面硬化5000平方米，新建彩钢棚536平方米，及其他市场相关附属设施，资金100万元。
3、林粮间作节水2800亩，配套沉砂池、泵房及电力设施等，1800元/亩，资金504万元。
4、乡村振兴示范村规划编制。</t>
  </si>
  <si>
    <t>农业农村局、住建局</t>
  </si>
  <si>
    <t>张纯妮、辜永亮</t>
  </si>
  <si>
    <t>yc2025203</t>
  </si>
  <si>
    <t>叶城县2025年河园镇萨依巴格（17）村美丽宜居村建设项目</t>
  </si>
  <si>
    <t>河园镇萨依巴格（17）村</t>
  </si>
  <si>
    <t>项目总投资924万元
建设内容：1、新建污水管网并配套附属设施，建设主管网6.4公里，60万元/公里，资金384万元。
2、农贸市场改造升级，改造及新建2930平彩钢棚，合理设置摊位，新建60平方米公共厕所，资金240万元。
3、人居环境整治，对15000平方米地坪硬化等基础设施配套改造升级，资金300万元。
4、乡村振兴示范村规划编制。</t>
  </si>
  <si>
    <t>yc2025210</t>
  </si>
  <si>
    <t>叶城县2025年依提木孔镇14村容村貌整治项目</t>
  </si>
  <si>
    <t>污水处理</t>
  </si>
  <si>
    <t>依提木孔镇14村</t>
  </si>
  <si>
    <t>项目总投资398万元
建设内容：新建沥青混凝土路面3200平方米,污水管网5公里及附属配套。</t>
  </si>
  <si>
    <t>（二）农村安全饮水工程</t>
  </si>
  <si>
    <t>yc2025153</t>
  </si>
  <si>
    <t>叶城县2025年金果镇9村农村供水保障工程</t>
  </si>
  <si>
    <t>农村供水保障设施建设</t>
  </si>
  <si>
    <t>改建</t>
  </si>
  <si>
    <t>金果镇9村</t>
  </si>
  <si>
    <t>项目总投资514万元
建设内容：更换及改造管道约21公里及配套各类附属建筑物。</t>
  </si>
  <si>
    <t>社会效益：日供水量为278.76m3/d，保障金果镇9村1957人的饮水安全</t>
  </si>
  <si>
    <t>yc2025154</t>
  </si>
  <si>
    <t>叶城县2025年巴仁乡农村供水保障工程</t>
  </si>
  <si>
    <t>项目总投资1469.61万元
建设内容：更换及改造管道约123公里及配套各类附属建筑物</t>
  </si>
  <si>
    <t>社会效益：日供水量为1356.53m3/d，保障巴仁乡10993人的饮水安全。</t>
  </si>
  <si>
    <t>yc2025226</t>
  </si>
  <si>
    <t>叶城县2025年夏合甫乡园艺社区饮水管网改造工程</t>
  </si>
  <si>
    <t>夏合甫乡园艺社区</t>
  </si>
  <si>
    <t>项目总投资361.67万元
建设内容：对园艺社区饮水管网进行全面升级更换，管网总长度17.16KM，均为pe100级，管道承压等级为0.8Mpa-1.6Mpa，配套各类附属建筑物71座，受益443户1517人。</t>
  </si>
  <si>
    <t>（三）以工代赈</t>
  </si>
  <si>
    <t>yc2025155</t>
  </si>
  <si>
    <t>叶城县白杨镇21村农村水利基础设施建设项目2025年中央财政以工代赈项目</t>
  </si>
  <si>
    <t>白杨镇21村</t>
  </si>
  <si>
    <r>
      <rPr>
        <sz val="16"/>
        <rFont val="仿宋"/>
        <charset val="134"/>
      </rPr>
      <t>新建0.6-1m</t>
    </r>
    <r>
      <rPr>
        <sz val="16"/>
        <rFont val="宋体"/>
        <charset val="134"/>
      </rPr>
      <t>³</t>
    </r>
    <r>
      <rPr>
        <sz val="16"/>
        <rFont val="仿宋"/>
        <charset val="134"/>
      </rPr>
      <t>/s防渗渠5.6公里，配套渠系建筑物124座。</t>
    </r>
  </si>
  <si>
    <t>经济效益：预计给项目实施区域的群众解决就业岗位49人，发放劳务报酬119万元，人均增收2.42万元。
社会效益：提升项目实施区域的农村基础设施条件，助力乡村振兴建设。</t>
  </si>
  <si>
    <t>发改委</t>
  </si>
  <si>
    <t>叶人宾</t>
  </si>
  <si>
    <t>yc2025156</t>
  </si>
  <si>
    <t>叶城县吐古其乡道路提升改造建设2025年中央财政以工代赈项目</t>
  </si>
  <si>
    <t>道路拓宽13.5公里，硬化面积21000平方米及配套附属工程。</t>
  </si>
  <si>
    <t>经济效益：预计给项目实施区域的群众解决就业岗位75人，发放劳务报酬121万元，人均增收1.6万元。
社会效益：提升项目实施区域的农村基础设施条件，助力乡村振兴建设。</t>
  </si>
  <si>
    <t>yc2025157</t>
  </si>
  <si>
    <t>叶城县依力克其乡农村水利基础设施提升2025年中央财政以工代赈项目</t>
  </si>
  <si>
    <t>新建 0.2-0.8m3/s 防渗渠约 5.4公里及附属设施。本次建设5条渠道，配套渠系建筑物34座.</t>
  </si>
  <si>
    <t>经济效益：预计给项目实施区域的群众解决就业岗位50人，发放劳务报酬113万元，人均增收2.26万元。
社会效益：提升项目实施区域的农村基础设施条件，助力乡村振兴建设。</t>
  </si>
  <si>
    <t>yc2025158</t>
  </si>
  <si>
    <t>叶城县西合休乡尤隆4村河道修缮改造治理2025年中央财政以工代赈项目</t>
  </si>
  <si>
    <t>西合休乡尤隆4村</t>
  </si>
  <si>
    <t>河道修缮改造治理2.0公里及附属设施</t>
  </si>
  <si>
    <t>经济效益：预计给项目实施区域的群众解决就业岗位92人，发放劳务报酬120万元，人均增收1.3万元。
社会效益：提升项目实施区域的农村基础设施条件，助力乡村振兴建设。</t>
  </si>
  <si>
    <t>yc2025159</t>
  </si>
  <si>
    <t>叶城县柯克亚乡农村水利基础设施提升2025年中央财政以工代赈项目</t>
  </si>
  <si>
    <r>
      <rPr>
        <sz val="16"/>
        <rFont val="仿宋"/>
        <charset val="134"/>
      </rPr>
      <t>新建0.2-1.0m</t>
    </r>
    <r>
      <rPr>
        <sz val="16"/>
        <rFont val="宋体"/>
        <charset val="134"/>
      </rPr>
      <t>³</t>
    </r>
    <r>
      <rPr>
        <sz val="16"/>
        <rFont val="仿宋"/>
        <charset val="134"/>
      </rPr>
      <t>/s防渗渠约5.62公里及附属设施。本次建设5条渠道，配套渠系建筑物33座</t>
    </r>
  </si>
  <si>
    <t>经济效益：预计给项目实施区域的群众解决就业岗位80人，发放劳务报酬118万元，人均增收1.5万元。
社会效益：提升项目实施区域的农村基础设施条件，助力乡村振兴建设。</t>
  </si>
  <si>
    <t>yc2025160</t>
  </si>
  <si>
    <t>叶城县依提木孔镇种植业基地基础设施配套2025年中央财政以工代赈项目</t>
  </si>
  <si>
    <t>修建 0.2-0.8m3/s防渗渠道5.5 公里，并配套渠系建筑物。</t>
  </si>
  <si>
    <t>经济效益：预计给项目实施区域的群众解决就业岗位68人，发放劳务报酬120万元，人均增收1.7万元。
社会效益：提升项目实施区域的农村基础设施条件，助力乡村振兴建设。</t>
  </si>
  <si>
    <t>yc2025161</t>
  </si>
  <si>
    <t>叶城县夏合甫乡农村交通基础设施建设2025年中央财政以工代赈项目</t>
  </si>
  <si>
    <t>村级道路拓宽零星硬化24000平方米及附属配套</t>
  </si>
  <si>
    <t>经济效益：预计给项目实施区域的群众解决就业岗位65人，发放劳务报酬123万元，人均增收1.8万元。
社会效益：提升项目实施区域的农村基础设施条件，助力乡村振兴建设。</t>
  </si>
  <si>
    <t>yc2025162</t>
  </si>
  <si>
    <t>叶城县铁提乡水毁基础设施恢复重建2025年中央财政以工代赈项目</t>
  </si>
  <si>
    <t>改扩建0.6km防洪墙、护坡、护岸等附属设施</t>
  </si>
  <si>
    <t>经济效益：预计给项目实施区域的群众解决就业岗位68人，发放劳务报酬122万元，人均增收1.7万元。
社会效益：提升项目实施区域的农村基础设施条件，助力乡村振兴建设。</t>
  </si>
  <si>
    <t>yc2025163</t>
  </si>
  <si>
    <t>叶城县洛克乡农村水利基础设施提升2025年中央财政以工代赈项目</t>
  </si>
  <si>
    <r>
      <rPr>
        <sz val="16"/>
        <rFont val="仿宋"/>
        <charset val="134"/>
      </rPr>
      <t>新建0.2-1m</t>
    </r>
    <r>
      <rPr>
        <sz val="16"/>
        <rFont val="宋体"/>
        <charset val="134"/>
      </rPr>
      <t>³</t>
    </r>
    <r>
      <rPr>
        <sz val="16"/>
        <rFont val="仿宋"/>
        <charset val="134"/>
      </rPr>
      <t>/s防渗渠约3.9公里及附属设施。</t>
    </r>
  </si>
  <si>
    <t>经济效益：预计给项目实施区域的群众解决就业岗位52人，发放劳务报酬82万元，人均增收1.5万元。
社会效益：提升项目实施区域的农村基础设施条件，助力乡村振兴建设。</t>
  </si>
  <si>
    <t>yc2025164</t>
  </si>
  <si>
    <t>叶城县河园镇水利基础设施提升2025年中央财政以工代赈项目</t>
  </si>
  <si>
    <t>新建闸口100个、防渗渠水面盖板30米，涵洞14个等附属设施</t>
  </si>
  <si>
    <t>经济效益：预计给项目实施区域的群众解决就业岗位35人，发放劳务报酬36万元，人均增收1万元。
社会效益：提升项目实施区域的农村基础设施条件，助力乡村振兴建设。</t>
  </si>
  <si>
    <t>yc2025165</t>
  </si>
  <si>
    <t>叶城县宗朗乡种植业基地配套设施2025年中央财政以工代赈项目</t>
  </si>
  <si>
    <t>新建0.2-0.8流量防渗渠5.6公里</t>
  </si>
  <si>
    <t>经济效益：预计给项目实施区域的群众解决就业岗位50人，发放劳务报酬118万元，人均增收2.36万元。
社会效益：提升项目实施区域的农村基础设施条件，助力乡村振兴建设。</t>
  </si>
  <si>
    <t>yc2025166</t>
  </si>
  <si>
    <t>叶城县金果镇道路建设2025年中央财政以工代赈项目</t>
  </si>
  <si>
    <t>扩宽道路8.58公里，硬化面积共计24380平方米。</t>
  </si>
  <si>
    <t>经济效益：预计给项目实施区域的群众解决就业岗位68人，发放劳务报酬119万元，人均增收1.75万元。
社会效益：提升项目实施区域的农村基础设施条件，助力乡村振兴建设。</t>
  </si>
  <si>
    <t>yc2025167</t>
  </si>
  <si>
    <t>叶城县江格勒斯乡农村交通基础设施提升2025年中央财政以工代赈项目</t>
  </si>
  <si>
    <t>新建沥青道路3.0km，建设道路宽度4.5m并修建道路附属设施</t>
  </si>
  <si>
    <t>经济效益：预计给项目实施区域的群众解决就业岗位45人，发放劳务报酬46万元，人均增收1万元。
社会效益：提升项目实施区域的农村基础设施条件，助力乡村振兴建设。</t>
  </si>
  <si>
    <t>yc2025168</t>
  </si>
  <si>
    <t>叶城县2025年林场种植业基地配套建设项目</t>
  </si>
  <si>
    <t>阿克塔什镇林场</t>
  </si>
  <si>
    <r>
      <rPr>
        <sz val="16"/>
        <rFont val="仿宋"/>
        <charset val="134"/>
      </rPr>
      <t>新建防渗渠3公里，其中：0.8m</t>
    </r>
    <r>
      <rPr>
        <sz val="16"/>
        <rFont val="宋体"/>
        <charset val="134"/>
      </rPr>
      <t>³</t>
    </r>
    <r>
      <rPr>
        <sz val="16"/>
        <rFont val="仿宋"/>
        <charset val="134"/>
      </rPr>
      <t>/S流量300米，0.5流量2.7公里</t>
    </r>
  </si>
  <si>
    <t>经济效益：预计给项目实施区域的群众解决就业岗位40人，发放劳务报酬65万元，人均增收1.6万元。
社会效益：提升项目实施区域的农村基础设施条件，助力乡村振兴建设。</t>
  </si>
  <si>
    <t>yc2025169</t>
  </si>
  <si>
    <t>叶城县恰尔巴格镇水利基础设施提升改造2025年中央财政以工代赈项目</t>
  </si>
  <si>
    <r>
      <rPr>
        <sz val="16"/>
        <rFont val="仿宋"/>
        <charset val="134"/>
      </rPr>
      <t>新建0.2-0.8m</t>
    </r>
    <r>
      <rPr>
        <sz val="16"/>
        <rFont val="宋体"/>
        <charset val="134"/>
      </rPr>
      <t>³</t>
    </r>
    <r>
      <rPr>
        <sz val="16"/>
        <rFont val="仿宋"/>
        <charset val="134"/>
      </rPr>
      <t>/s防渗渠约5.5公里及附属设施</t>
    </r>
  </si>
  <si>
    <t>经济效益：预计给项目实施区域的群众解决就业岗位80人，发放劳务报酬117万元，人均增收1.4万元。
社会效益：提升项目实施区域的农村基础设施条件，助力乡村振兴建设。</t>
  </si>
  <si>
    <t>yc2025170</t>
  </si>
  <si>
    <t>叶城县乌夏巴什镇交通基础设施改造2025年中央财政以工代赈项目</t>
  </si>
  <si>
    <t>硬化农村道路2.94万平方米及配套道路附属设施</t>
  </si>
  <si>
    <t>经济效益：预计给项目实施区域的群众解决就业岗位86人，发放劳务报酬118万元，人均增收1.4万元。
社会效益：提升项目实施区域的农村基础设施条件，助力乡村振兴建设。</t>
  </si>
  <si>
    <t>四</t>
  </si>
  <si>
    <t>巩固“三保障”成果</t>
  </si>
  <si>
    <t>yc2025171</t>
  </si>
  <si>
    <t>叶城县2025年雨露计划项目</t>
  </si>
  <si>
    <t>巩固三保障成果</t>
  </si>
  <si>
    <t>享受“雨露计划+”职业教育补助</t>
  </si>
  <si>
    <t>项目总投资3600万元。
建设内容：资助对象为就读于中职、中专（成人中专）、技工、高职等接受职业教育的叶城县户籍脱贫户家庭子女（含监测帮扶对象家庭子女）的实施补助，每人补助3000元，预计享受学生12000人。</t>
  </si>
  <si>
    <t>经济效益：资助标准3000元/学年，受助学生满意度100%；
社会效益：资助脱贫户（含监测帮扶对象）子女人数12000人，持续提升脱贫人口接受中高等职业教育比例，减轻脱贫户及监测帮扶学生和家庭就学压力。</t>
  </si>
  <si>
    <t>教育局</t>
  </si>
  <si>
    <t>梁虎</t>
  </si>
  <si>
    <t>五</t>
  </si>
  <si>
    <t>易地搬迁后扶</t>
  </si>
  <si>
    <t>yc2025172</t>
  </si>
  <si>
    <t>叶城县易地扶贫搬迁调整融资模式后地方政府债券贴息补助</t>
  </si>
  <si>
    <t>易地扶贫搬迁贷款债券贴息补助</t>
  </si>
  <si>
    <t>叶城县</t>
  </si>
  <si>
    <t>叶城县易地扶贫搬迁调整融资模式后地方政府债券贴息补助1466.5万元。</t>
  </si>
  <si>
    <t>万元</t>
  </si>
  <si>
    <t>经济效益：足额发放率100%，资金支付率100%
社会效益：通过本项目实施，有效减少债务风险，缓解地方债务压力。</t>
  </si>
  <si>
    <t>财政局</t>
  </si>
  <si>
    <t>沈丽丽</t>
  </si>
  <si>
    <t>六</t>
  </si>
  <si>
    <t>项目管理费</t>
  </si>
  <si>
    <t>yc2025173</t>
  </si>
  <si>
    <t>叶城县项目管理费</t>
  </si>
  <si>
    <t>根据《关于印发&lt;中央财政衔接推进乡村振兴补助资金管理办法&gt;的通知》要求，提取项目管理费，计划从2025年中央衔接资金中提取项目管理费500万元。主要用于项目前期设计、评审、招标、监理以及验收等与项目管理相关的支出。</t>
  </si>
  <si>
    <t>用于衔接资金项目管理，提高项目管理质量</t>
  </si>
  <si>
    <t>七</t>
  </si>
  <si>
    <t>其他类</t>
  </si>
  <si>
    <t>yc2025174</t>
  </si>
  <si>
    <t>叶城县2025年“健康饮茶，送茶入户”项目</t>
  </si>
  <si>
    <t>其他</t>
  </si>
  <si>
    <t>困难群众饮用低氟茶</t>
  </si>
  <si>
    <t>项目总投资：48万元
建设内容：为全县10185户监测户，发放饮用低氟茶，2公斤/户，24元/公斤。</t>
  </si>
  <si>
    <t>社会效益：通过实施低氟边销茶入户项目，确保困难群众喝得起、喝得到低氟边销茶，引导群众提高对饮茶型低氟病的防治意识，受益监测对象≥10185户，项目验收合格率100%。</t>
  </si>
  <si>
    <t>统战部</t>
  </si>
  <si>
    <t>王灏峰</t>
  </si>
  <si>
    <t>yc2025175</t>
  </si>
  <si>
    <t>叶城县农业高质量发展培训项目</t>
  </si>
  <si>
    <t>技能培训</t>
  </si>
  <si>
    <t>项目总投资150万元
建设内容：培训农业专业技术人员500人。</t>
  </si>
  <si>
    <t>社会效益：通过对2000人实施就业技能培训，增强群众就业技能，提升就业人员增收致富能力，受益对象满意度≥95%。</t>
  </si>
  <si>
    <t>计划实施批次</t>
  </si>
  <si>
    <t>项目总投资559.54万元
建设内容：林果业品种优化3303户13988.5亩，400元/亩，其中巴仁乡18户40.2亩、白杨镇239户638.6亩、伯西热克镇852户4696.8亩、河园镇218户1386.5亩、江格勒斯乡29户115.2亩、金果镇69户86.5亩、洛克乡446户1650.4亩、棋盘乡35户452亩、恰尔巴格镇21户57亩、铁提乡9户21.2亩、吐古其乡209户752.2亩、乌夏巴什镇387户1633.3亩、依力克其乡19户55.5亩、依提木孔镇318户1446亩、宗朗乡177户286亩、乌吉热克乡257户671.1亩。</t>
  </si>
  <si>
    <t>核桃产业化发展中心</t>
  </si>
  <si>
    <t>晁岱荣</t>
  </si>
  <si>
    <t>林果业</t>
  </si>
  <si>
    <t>储备</t>
  </si>
  <si>
    <t>项目总投资873.424万元
建设内容：林果业疏密改造4606户21835.6亩，400元/亩，其中巴仁乡97户462.9亩、白杨镇234户1897.3亩、伯西热克镇534户1966亩、河园镇398户2557.2亩、金果镇16户16.6亩、洛克乡1250户5924.6亩、棋盘乡175户762亩、恰尔巴格镇236户1748亩、铁提乡290户815.3亩、吐古其乡323户1839.5亩、乌夏巴什镇2户3亩、夏合甫乡80户474亩、依提木孔镇653户2207亩、乌吉热克乡316户1162.2亩。</t>
  </si>
  <si>
    <t>项目总投资978.73028万元
建设内容：核桃整形修剪13968户103024.24亩，95元/亩，其中巴仁乡266户2513.1亩、白杨镇102户1354.5亩、伯西热克镇1795户8693.3亩、河园镇1383户12199.95亩、江格勒斯乡511户4306.4亩、金果镇206户817.2亩、柯克亚乡25户116亩、洛克乡2157户13995.6亩、棋盘乡251户1936亩、恰尔巴格镇1044户8368.6亩、恰其库木管理区686户5456.25亩、铁提乡362户1433.9亩、吐古其乡1039户7930.98亩、乌夏巴什镇185户1084.3亩、夏合甫乡1132户11231亩、依力克其乡359户2423亩、依提木孔镇1409户11507亩、宗朗乡173户539亩、乌吉热克乡883户7118.16亩。</t>
  </si>
  <si>
    <t>第一批</t>
  </si>
  <si>
    <t>项目总投资4416.3495万元
建设内容：林果提质增效23112户176653.98亩，250元/亩，主要用于购买油渣或化肥。其中阿克塔什镇1548户5100亩、巴仁乡591户6974.6亩、白杨镇1079户12069.89亩、伯西热克镇2703户11489.2亩、河园镇1700户14527.14亩、江格勒斯乡606户5400.3亩、金果镇506户2069.8亩、柯克亚乡26户99.5亩、洛克乡2258户14619.2亩、棋盘乡63户2152亩、恰尔巴格镇1668户18590.3亩、恰其库木管理区727户5649.5亩、铁提乡784户5234.06亩、吐古其乡1019户7408.42亩、乌吉热克乡1566户13747.95亩、乌夏巴什镇1158户5532.25亩、夏合甫乡1549户14946.47亩、依力克其乡1321户11481.5亩、依提木孔镇1495户12879.2亩、宗朗乡745户6682.7亩。</t>
  </si>
  <si>
    <t>项目总投资1459.7574万元
建设内容：小麦单产提升（1.5%以上）12928户97317.16亩，150元/亩，其中巴仁乡283户2062.8亩、白杨镇888户9268.09亩、伯西热克镇1772户9894.2亩、河园镇943户5108.09亩、江格勒斯乡457户4164.29亩、金果镇158户1321.63亩、棋盘乡46户418.6亩、恰尔巴格镇381户2980.33亩、铁提乡532户2885.22亩、吐古其乡934户6348.52亩、乌吉热克乡802户8505.7亩、乌夏巴什镇1525户9996.79亩、夏合甫乡1124户10979.7亩、依力克其乡1100户10370.1亩、依提木孔镇1140户7329.7亩、宗朗乡843户5683.4亩。</t>
  </si>
  <si>
    <t>农业技术推广服务中心</t>
  </si>
  <si>
    <t>吴勇</t>
  </si>
  <si>
    <t>种植业</t>
  </si>
  <si>
    <t>第二批</t>
  </si>
  <si>
    <t>项目总投资1181.27175万元
建设内容：玉米单产提升（3%以上）10481户78751.45亩，150元/亩，其中巴仁乡322户2048.4亩、白杨镇619户4941.85亩、伯西热克镇1278户6620.3亩、河园镇1007户6057.26亩、江格勒斯乡148户1209.6亩、金果镇92户461.43亩、柯克亚乡125户828.7亩、棋盘乡140户3500亩、恰尔巴格镇232户1419.4亩、铁提乡401户1956.9亩、吐古其乡848户5208.98亩、乌吉热克乡477户3652.9亩、乌夏巴什镇1996户15091.43亩、夏合甫乡327户6385亩、依力克其乡655户3382.6亩、依提木孔镇782户4643.4亩、宗朗乡1032户11343.3亩。</t>
  </si>
  <si>
    <t>巴仁乡、白杨镇、伯西热克镇、河园镇、江格勒斯乡、恰尔巴格镇、恰其库木管理区、铁提乡、吐古其乡、乌夏巴什镇、夏合甫乡、依力克其乡、依提木孔镇、宗朗乡</t>
  </si>
  <si>
    <t>项目总投资100.1349万元
建设内容：滴灌灌溉补助4282户33378.3亩，30元/亩，其中巴仁乡315户1726.3亩、白杨镇395户3639.2亩、伯西热克镇94户892.2亩、河园镇37户353.5亩、江格勒斯乡47户579.7亩、恰尔巴格镇365户4320亩、恰其库木管理区744户8940亩、铁提乡174户1246亩、吐古其乡354户1460.5亩、乌夏巴什镇184户3264亩、夏合甫乡677户2200亩、依力克其乡281户1500.1亩、依提木孔镇454户757亩、宗朗乡18户1459亩、乌吉热克乡143户1040.8亩。</t>
  </si>
  <si>
    <t>白杨镇、吐古其乡、乌夏巴什镇、依力克其乡、依提木孔镇、乌吉热克乡</t>
  </si>
  <si>
    <t>项目总投资35.003万元
建设内容：托管服务补助403户3500.3亩，100元/亩，其中白杨镇23户250亩、吐古其乡25户110亩、乌夏巴什镇211户1912亩、依力克其乡61户531.3亩、依提木孔镇67户522亩、乌吉热克乡16户175亩。</t>
  </si>
  <si>
    <t>农业经济发展服务中心</t>
  </si>
  <si>
    <t>范勇</t>
  </si>
  <si>
    <t>阿克塔什镇、巴仁乡、白杨镇、伯西热克镇、河园镇、恰尔巴格镇、铁提乡、吐古其乡、夏合甫乡、依力克其乡、依提木孔镇</t>
  </si>
  <si>
    <t>项目总投资289.57455万元
建设内容：菜苗补助2772户6434.99亩，450元/亩，其中阿克塔什镇80户240亩、巴仁乡439户2497.7亩、白杨镇468户1738.81亩、伯西热克镇163户273.6亩、河园镇29户255亩、恰尔巴格镇76户145亩、铁提乡28户84亩、吐古其乡536户288.88亩、夏合甫乡514户783亩、依力克其乡35户56亩、依提木孔镇404户73亩。</t>
  </si>
  <si>
    <t>庭院经济</t>
  </si>
  <si>
    <t>叶城县2025年大棚改造提升补助项目</t>
  </si>
  <si>
    <t>阿克塔什镇、恰尔巴格镇、吐古其乡、依提木孔镇</t>
  </si>
  <si>
    <t>项目总投资75.705万元
建设内容：大棚改造178户504.7亩，1500元/亩，其中阿克塔什镇60户200亩、恰尔巴格镇8户25亩、吐古其乡55户181.7亩、依提木孔镇55户98亩。</t>
  </si>
  <si>
    <t>白杨镇、伯西热克镇、河园镇、江格勒斯乡、金果镇、恰尔巴格镇、吐古其乡、夏合甫乡、依提木孔镇、宗朗乡、乌吉热克乡</t>
  </si>
  <si>
    <t>项目总投资24.9396万元
建设内容：拱棚改造提升1137户831.32亩，300元/亩，其中白杨镇23户23.2亩、伯西热克镇243户161.9亩、河园镇8户60.6亩、江格勒斯乡32户27.8亩、金果镇21户23.2亩、恰尔巴格镇60户40.6亩、吐古其乡466户246.42亩、夏合甫乡70户30亩、依提木孔镇97户122亩、宗朗乡1户25亩、乌吉热克乡116户70.6亩。</t>
  </si>
  <si>
    <t>巴仁乡、白杨镇、伯西热克镇、河园镇、江格勒斯乡、金果镇、洛克乡、棋盘乡、恰尔巴格镇、恰其库木管理区、铁提乡、吐古其乡、乌夏巴什镇、夏合甫乡、依力克其乡、依提木孔镇、宗朗乡、乌吉热克乡</t>
  </si>
  <si>
    <t>项目总投资650.341万元
建设内容：发展家庭特色种植13744户6503.41亩，1000元/亩，其中巴仁乡480户139.6亩、白杨镇902户457.2亩、伯西热克镇2077户824.3亩、河园镇186户496.6亩、江格勒斯乡944户446.4亩、金果镇230户59.35亩、洛克乡1113户433.2亩、棋盘乡109户56亩、恰尔巴格镇657户211亩、恰其库木管理区945户348亩、铁提乡180户46亩、吐古其乡877户376.2亩、乌夏巴什镇1239户1106.2亩、夏合甫乡1579户615亩、依力克其乡930户310.16亩、依提木孔镇539户157.3亩、宗朗乡622户368.1亩、乌吉热克乡135户52.8亩。</t>
  </si>
  <si>
    <t>阿克塔什镇、巴仁乡、白杨镇、伯西热克镇、河园镇、江格勒斯乡、金果镇、柯克亚乡、洛克乡、棋盘乡、恰尔巴格镇、恰其库木管理区、铁提乡、吐古其乡、乌吉热克乡户头、乌夏巴什镇、夏合甫乡、依力克其乡、依提木孔镇、宗朗乡、东城、中城、乌吉热克乡</t>
  </si>
  <si>
    <t>项目总投资2954.4万元
建设内容：引进良种母牛5250户7386头，4000元/头，其中阿克塔什镇350户500头、巴仁乡98户173头、白杨镇137户176头、伯西热克镇785户1088头、河园镇155户297头、江格勒斯乡11户14头、金果镇28户57头、柯克亚乡68户121头、洛克乡295户432头、棋盘乡2户5头、恰尔巴格镇751户1043头、恰其库木管理区111户165头、铁提乡131户190头、吐古其乡359户440头、乌吉热克乡户头、乌夏巴什镇341户551头、夏合甫乡806户939头、依力克其乡111户137头、依提木孔镇182户264头、宗朗乡266户468头、东城16户26头、中城126户126头、乌吉热克乡121户174头。</t>
  </si>
  <si>
    <t>养殖业</t>
  </si>
  <si>
    <t>阿克塔什镇、巴仁乡、白杨镇、伯西热克镇、河园镇、江格勒斯乡、金果镇、柯克亚乡、洛克乡、恰尔巴格镇、恰其库木管理区、铁提乡、吐古其乡、乌夏巴什镇、夏合甫乡、依力克其乡、依提木孔镇、宗朗乡、东城、中城、乌吉热克乡</t>
  </si>
  <si>
    <t>项目总投资1127.96万元
建设内容：引进良种母羊6345户28199只，400元/只，其中阿克塔什镇400户1200只、巴仁乡81户429只、白杨镇191户542只、伯西热克镇902户5712只、河园镇508户2528只、江格勒斯乡30户147只、金果镇26户178只、柯克亚乡29户336只、洛克乡219户1054只、恰尔巴格镇1080户4674只、恰其库木管理区45户175只、铁提乡140户518只、吐古其乡835户2360只、乌夏巴什镇167户1006只、夏合甫乡840户2116只、依力克其乡94户264只、依提木孔镇199户1030只、宗朗乡296户2398只、东城9户82只、中城120户500只、乌吉热克乡134户950只。</t>
  </si>
  <si>
    <t>阿克塔什镇、巴仁乡、白杨镇、伯西热克镇、河园镇、江格勒斯乡、金果镇、柯克亚乡、洛克乡、棋盘乡、恰尔巴格镇、恰其库木管理区、铁提乡、吐古其乡、乌夏巴什镇、西合休乡、夏合甫乡、依力克其乡、依提木孔镇、宗朗乡、东城、中城、乌吉热克乡</t>
  </si>
  <si>
    <t>项目总投资5484.6万元
建设内容：自繁良种母牛12014户18282头，3000元/头，其中阿克塔什镇325户900头、巴仁乡197户315头、白杨镇418户628头、伯西热克镇1292户2069头、河园镇217户427头、江格勒斯乡221户258头、金果镇98户184头、柯克亚乡191户453头、洛克乡978户2005头、棋盘乡316户1044头、恰尔巴格镇763户936头、恰其库木管理区194户194头、铁提乡349户631头、吐古其乡708户862头、乌夏巴什镇1021户1875头、西合休乡1016户1016头、夏合甫乡841户965头、依力克其乡506户727头、依提木孔镇817户1070头、宗朗乡433户480头、东城91户91头、中城471户471头、乌吉热克乡551户681头。</t>
  </si>
  <si>
    <t>项目总投资3070.02万元
建设内容：自繁良种母羊18404户102788只，300元/只，其中阿克塔什镇780户5200只、巴仁乡364户1808只、白杨镇727户3401只、伯西热克镇2240户11774只、河园镇678户3372只、江格勒斯乡373户1483只、金果镇268户1104只、柯克亚乡281户3495只、洛克乡1559户12027只、棋盘乡361户5701只、恰尔巴格镇1066户4690只、恰其库木管理区227户830只、铁提乡503户2083只、吐古其乡1074户3986只、乌夏巴什镇1494户12477只、西合休乡1016户5080只、夏合甫乡1031户3429只、依力克其乡733户3407只、依提木孔镇1212户5237只、宗朗乡568户3066只、东城370户1846只、中城624户3590只、乌吉热克乡855户3702只。</t>
  </si>
  <si>
    <t>巴仁乡、白杨镇、伯西热克镇、河园镇、江格勒斯乡、金果镇、洛克乡、棋盘乡、恰尔巴格镇、恰其库木管理区、铁提乡、吐古其乡、夏合甫乡、依力克其乡、依提木孔镇、宗朗乡、乌吉热克乡</t>
  </si>
  <si>
    <t>项目总投资220.982万元
建设内容：鸡养殖4231户220982羽，10元/羽，其中巴仁乡25户1600羽、白杨镇112户7070羽、伯西热克镇313户22103羽、河园镇263户13090羽、江格勒斯乡264户13420羽、金果镇10户6810羽、洛克乡299户18701羽、棋盘乡111户3830羽、恰尔巴格镇689户17930羽、恰其库木管理区239户11950羽、铁提乡104户10471羽、吐古其乡950户35215羽、夏合甫乡143户7160羽、依力克其乡193户17717羽、依提木孔镇397户27485羽、宗朗乡81户5210羽、乌吉热克乡38户1220羽。</t>
  </si>
  <si>
    <t>白杨镇、伯西热克镇、河园镇、江格勒斯乡、金果镇、洛克乡、恰尔巴格镇、铁提乡、吐古其乡、夏合甫乡、依提木孔镇、乌吉热克乡</t>
  </si>
  <si>
    <t>项目总投资37.8万元
建设内容：鸭养殖1007户37800羽，10元/羽，其中白杨镇10户720羽、伯西热克镇88户6683羽、河园镇35户1630羽、江格勒斯乡68户3453羽、金果镇2户100羽、洛克乡101户5567羽、恰尔巴格镇98户3898羽、铁提乡12户600羽、吐古其乡510户10879羽、夏合甫乡67户3350羽、依提木孔镇12户800羽、乌吉热克乡4户120羽。</t>
  </si>
  <si>
    <t>伯西热克镇、河园镇、江格勒斯乡、洛克乡、恰尔巴格镇、恰其库木管理区、铁提乡、吐古其乡、夏合甫乡、依力克其乡、依提木孔镇、宗朗乡、乌吉热克乡</t>
  </si>
  <si>
    <t>项目总投资44.766万元
建设内容：鹅养殖973户44766羽，10元/羽，其中伯西热克镇277户18600羽、河园镇8户430羽、江格勒斯乡12户650羽、洛克乡78户5567羽、恰尔巴格镇135户5965羽、恰其库木管理区50户2500羽、铁提乡3户300羽、吐古其乡348户8139羽、夏合甫乡20户1100羽、依力克其乡2户110羽、依提木孔镇3户300羽、宗朗乡7户320羽、乌吉热克乡30户785羽。</t>
  </si>
  <si>
    <t>白杨镇、伯西热克镇、河园镇、江格勒斯乡、棋盘乡、恰尔巴格镇、铁提乡、吐古其乡、乌夏巴什镇羽、夏合甫乡、依提木孔镇、宗朗乡、乌吉热克乡</t>
  </si>
  <si>
    <t>项目总投资92.033万元
建设内容：肉鸽养殖的1389户92033羽，10元/羽，其中白杨镇36户3650羽、伯西热克镇159户15528羽、河园镇26户2680羽、江格勒斯乡30户3200羽、棋盘乡91户4940羽、恰尔巴格镇186户7210羽、铁提乡42户4117羽、吐古其乡650户37578羽、乌夏巴什镇45户4650羽、夏合甫乡64户2540羽、依提木孔镇55户5520羽、宗朗乡2户200羽、乌吉热克乡3户220羽。</t>
  </si>
  <si>
    <t>白杨镇、伯西热克镇、河园镇、洛克乡、恰尔巴格镇、铁提乡、吐古其乡、乌夏巴什镇、夏合甫乡、依提木孔镇、宗朗乡、乌吉热克乡</t>
  </si>
  <si>
    <t>项目总投资30.1万元
建设内容：新建青贮窖286户286座，1000元/座，其中白杨镇12户12座、伯西热克镇47户49座、河园镇6户6座、洛克乡1户1座、恰尔巴格镇27户27座、铁提乡1户1座、吐古其乡42户42座、乌夏巴什镇7户7座、夏合甫乡7户7座、依提木孔镇61户63座、宗朗乡30户30座、乌吉热克乡41户41座。</t>
  </si>
  <si>
    <t>白杨镇、伯西热克镇、恰尔巴格镇、吐古其乡、乌夏巴什镇、夏合甫乡、依提木孔镇、宗朗乡、乌吉热克乡</t>
  </si>
  <si>
    <t>项目总投资15.3万元
建设内容：改造青贮窖143户153座，1000元/座，其中白杨镇3户3座、伯西热克镇27户27座、恰尔巴格镇9户9座、吐古其乡37户37座、乌夏巴什镇10户13座、夏合甫乡3户3座、依提木孔镇31户38座、宗朗乡20户20座、乌吉热克乡3户3座。</t>
  </si>
  <si>
    <t>白杨镇、伯西热克镇、河园镇、江格勒斯乡、棋盘乡、恰尔巴格镇、铁提乡、吐古其乡、乌夏巴什镇、夏合甫乡、依提木孔镇、宗朗乡、乌吉热克乡</t>
  </si>
  <si>
    <t>项目总投资248.5万元
建设内容：养殖圈舍设施改造2359户2485座，1000元/座，其中白杨镇447户447座、伯西热克镇95户95座、河园镇128户254座、江格勒斯乡256户256座、棋盘乡83户83座、恰尔巴格镇283户283座、铁提乡5户5座、吐古其乡764户764座、乌夏巴什镇15户15座、夏合甫乡6户6座、依提木孔镇116户116座、宗朗乡113户113座、乌吉热克乡48户48座。</t>
  </si>
  <si>
    <t>项目总投资287.3605万元
建设内容：饲草料压制发酵2071户57472.1吨，50元/吨，其中白杨镇18户688吨、伯西热克镇326户15295吨、河园镇86户1545吨、江格勒斯乡61户2079吨、金果镇23户557吨、洛克乡144户4459吨、恰尔巴格镇180户800吨、铁提乡130户2112吨、吐古其乡150户7373吨、乌夏巴什镇279户3358吨、夏合甫乡45户570吨、依提木孔镇358户8858吨、宗朗乡203户6514吨、乌吉热克乡68户3264.1吨。</t>
  </si>
  <si>
    <t>项目总投资560.81144万元
建设内容：核桃提质增效石硫合剂涂白剂补助16785户140202.86亩，40元/亩，其中巴仁乡594户6854.3亩、白杨镇980户10574.87亩、伯西热克镇2174户9111亩、河园镇1917户15352.11亩、金果镇53户2066.6亩、柯克亚乡304户1281.6亩、洛克乡1927户13468.5亩、恰尔巴格镇1655户17210.8亩、铁提乡106户584亩、吐古其乡946户8444.48亩、夏合甫乡1278户11960亩、依力克其乡1219户10665.1亩、依提木孔镇1217户10350亩、宗朗乡895户8098.3亩、乌吉热克乡1520户14181.2亩。</t>
  </si>
  <si>
    <t>唐俊</t>
  </si>
  <si>
    <t>项目总投资630万元
建设内容：林粮间作节水3500亩，1800元/亩，配套沉砂池、泵房及电力设施等。</t>
  </si>
  <si>
    <t>项目总投资1529.88万元
建设内容：林粮间作节水7600亩，1800元/亩，配套沉砂池、泵房及电力设施等。</t>
  </si>
  <si>
    <t>项目总投资783万元
建设内容：林粮间作节水4350亩，1800元/亩，配套沉砂池、泵房及电力设施等。</t>
  </si>
  <si>
    <t>项目总投资1100.7万元
建设内容：林粮间作节水6115亩，1800元/亩，配套沉砂池、泵房及电力设施等。</t>
  </si>
  <si>
    <t>项目总投资1014.75万元
建设内容：实施土地碎片化6765亩，1500元/亩。</t>
  </si>
  <si>
    <t>项目总投资525.6万元
建设内容：实施土地碎片化3504亩，1500元/亩。</t>
  </si>
  <si>
    <t>叶城县2024年伯西热克镇石榴定植项目</t>
  </si>
  <si>
    <t>项目总投资120万元
建设内容：种植石榴600亩，2000元/亩。</t>
  </si>
  <si>
    <t>项目总投资2400万元
建设内容：20万亩核桃蛀果害虫防治，120元/亩。</t>
  </si>
  <si>
    <t>叶城县2025年白杨镇设施农业提升改造建设项目</t>
  </si>
  <si>
    <t>项目总投资2980万元
建设内容：新建智能连栋温室5000㎡，连栋温室30000㎡，面包棚14000㎡，及相关配套附属设施。</t>
  </si>
  <si>
    <t>叶城县2025年养殖区粪污处理建设项目</t>
  </si>
  <si>
    <r>
      <rPr>
        <sz val="20"/>
        <rFont val="仿宋"/>
        <charset val="134"/>
      </rPr>
      <t>项目总投资2000万元
建设内容：生猪养殖区建设120m</t>
    </r>
    <r>
      <rPr>
        <sz val="20"/>
        <rFont val="宋体"/>
        <charset val="134"/>
      </rPr>
      <t>³</t>
    </r>
    <r>
      <rPr>
        <sz val="20"/>
        <rFont val="仿宋"/>
        <charset val="134"/>
      </rPr>
      <t>集粪池1座、20m</t>
    </r>
    <r>
      <rPr>
        <sz val="20"/>
        <rFont val="宋体"/>
        <charset val="134"/>
      </rPr>
      <t>³</t>
    </r>
    <r>
      <rPr>
        <sz val="20"/>
        <rFont val="仿宋"/>
        <charset val="134"/>
      </rPr>
      <t>集粪池6座、0.7万m</t>
    </r>
    <r>
      <rPr>
        <sz val="20"/>
        <rFont val="宋体"/>
        <charset val="134"/>
      </rPr>
      <t>³</t>
    </r>
    <r>
      <rPr>
        <sz val="20"/>
        <rFont val="仿宋"/>
        <charset val="134"/>
      </rPr>
      <t>污水收集池2座，配套固液干湿分离设备7台/套，铺设DE500HDPE管道约1800公里、矩形渠道约1000公里、污水处理设施设备2台/套及附属设施设备等。家禽养殖小区新建200㎡堆粪场15座、100㎡堆粪场7座。</t>
    </r>
  </si>
  <si>
    <t>项目总投资500万元
建设内容：购买肉羊同期发情人工授精技术服务，完成全县10万只肉羊同期发情人工授精进，一步提高肉羊经济效益，带动养殖户增产增效。</t>
  </si>
  <si>
    <t>项目总投资200万元
建设内容：购买肉牛性控冻精同期发情人工授精技术服务，完成全县1万头肉牛同期发情人工授精，进一步提高肉牛经济效益，带动养殖户增产增效。</t>
  </si>
  <si>
    <t>项目总投资700万元
建设内容：通过购买第三方服务开展全县约150万头牲畜和500万羽家禽强制免疫和非强制免疫疫病防控工作，确保全县畜牧产业健康稳步发展。</t>
  </si>
  <si>
    <t>叶城县吐古其乡16村核桃加工厂扩建项目</t>
  </si>
  <si>
    <t>项目总投资：240万元。
建设内容：硬化核桃晾晒场地9324平方米，配套水电等附属设施。</t>
  </si>
  <si>
    <t>项目总投资2000万元
建设内容：建设厂房10000㎡及泵房、消防水池等配套附属设施，总占地面积35亩。</t>
  </si>
  <si>
    <t>项目总投资2900万元
建设内容：建设欧松板制造厂房16000㎡及泵房、消防水池等配套附属设施，总占地面积85亩。</t>
  </si>
  <si>
    <t>智慧农业</t>
  </si>
  <si>
    <t>项目总投资295万元    
建设内容：为200亩樱桃园安装新型防雨、防冻棚并配套相关附属设施，1.475万元/亩。</t>
  </si>
  <si>
    <t>项目总投资395万元
建设内容：在宗朗乡产业园区新建彩钢棚2座、5000平方米及水电提升改造等配套附属设施。</t>
  </si>
  <si>
    <t>项目投资630万元
建设内容：新建占地60亩蓄水池、沉砂池项目及附属设施配套，约10000立方米，覆盖全乡3000亩地用水问题，同时也可发展渔业养殖。</t>
  </si>
  <si>
    <t>叶城县2025年巴仁乡10村沉砂池建设项目</t>
  </si>
  <si>
    <t>项目投资：120万元
建设内容：建设沉砂池1座2000立方米，占地4亩，配套其他附属设施。</t>
  </si>
  <si>
    <t>项目总投资980万元
建设内容：在洛克乡1村建设约600亩的沉砂池，配套附属设施设备等。</t>
  </si>
  <si>
    <r>
      <rPr>
        <sz val="20"/>
        <rFont val="仿宋"/>
        <charset val="134"/>
      </rPr>
      <t>项目总投资1700万元
建设内容：铺设矩型渠约21公里，流量0.2-1m</t>
    </r>
    <r>
      <rPr>
        <sz val="20"/>
        <rFont val="宋体"/>
        <charset val="134"/>
      </rPr>
      <t>³</t>
    </r>
    <r>
      <rPr>
        <sz val="20"/>
        <rFont val="仿宋"/>
        <charset val="134"/>
      </rPr>
      <t>/秒，配套渠系建筑物等。</t>
    </r>
  </si>
  <si>
    <r>
      <rPr>
        <sz val="20"/>
        <rFont val="仿宋"/>
        <charset val="134"/>
      </rPr>
      <t>项目总投资280万元
建设内容：建设0.2m</t>
    </r>
    <r>
      <rPr>
        <sz val="20"/>
        <rFont val="宋体"/>
        <charset val="134"/>
      </rPr>
      <t>³</t>
    </r>
    <r>
      <rPr>
        <sz val="20"/>
        <rFont val="仿宋"/>
        <charset val="134"/>
      </rPr>
      <t>/s-0.8m</t>
    </r>
    <r>
      <rPr>
        <sz val="20"/>
        <rFont val="宋体"/>
        <charset val="134"/>
      </rPr>
      <t>³</t>
    </r>
    <r>
      <rPr>
        <sz val="20"/>
        <rFont val="仿宋"/>
        <charset val="134"/>
      </rPr>
      <t>/s防渗渠4公里，并建设水闸，农桥等附属设施。</t>
    </r>
  </si>
  <si>
    <r>
      <rPr>
        <sz val="20"/>
        <rFont val="仿宋"/>
        <charset val="134"/>
      </rPr>
      <t>项目总投资2130万元
建设内容：新建0.2-0.8m</t>
    </r>
    <r>
      <rPr>
        <sz val="20"/>
        <rFont val="宋体"/>
        <charset val="134"/>
      </rPr>
      <t>³</t>
    </r>
    <r>
      <rPr>
        <sz val="20"/>
        <rFont val="仿宋"/>
        <charset val="134"/>
      </rPr>
      <t>/s防渗渠28.4公里及配套，75万元/公里。</t>
    </r>
  </si>
  <si>
    <r>
      <rPr>
        <sz val="20"/>
        <rFont val="仿宋"/>
        <charset val="134"/>
      </rPr>
      <t>项目总投资1200万元
建设内容：新建0.2-0.8m</t>
    </r>
    <r>
      <rPr>
        <sz val="20"/>
        <rFont val="宋体"/>
        <charset val="134"/>
      </rPr>
      <t>³</t>
    </r>
    <r>
      <rPr>
        <sz val="20"/>
        <rFont val="仿宋"/>
        <charset val="134"/>
      </rPr>
      <t>/s防渗渠16公里及配套，75万元/公里。</t>
    </r>
  </si>
  <si>
    <r>
      <rPr>
        <sz val="20"/>
        <rFont val="仿宋"/>
        <charset val="134"/>
      </rPr>
      <t>项目总投资1275万元
建设内容：新建0.2-0.8m</t>
    </r>
    <r>
      <rPr>
        <sz val="20"/>
        <rFont val="宋体"/>
        <charset val="134"/>
      </rPr>
      <t>³</t>
    </r>
    <r>
      <rPr>
        <sz val="20"/>
        <rFont val="仿宋"/>
        <charset val="134"/>
      </rPr>
      <t>/s防渗渠17公里及配套，75万元/公里。</t>
    </r>
  </si>
  <si>
    <r>
      <rPr>
        <sz val="20"/>
        <rFont val="仿宋"/>
        <charset val="134"/>
      </rPr>
      <t>项目总投资919.8万元
建设内容：新建0.2-0.8m</t>
    </r>
    <r>
      <rPr>
        <sz val="20"/>
        <rFont val="宋体"/>
        <charset val="134"/>
      </rPr>
      <t>³</t>
    </r>
    <r>
      <rPr>
        <sz val="20"/>
        <rFont val="仿宋"/>
        <charset val="134"/>
      </rPr>
      <t>/s防渗渠12.264公里及配套，75万元/公里。</t>
    </r>
  </si>
  <si>
    <t>项目总投资412.5万元
建设内容：新建0.2-0.8/S流量的防渗渠5.5公里及其配套附属(水闸、涵洞、农桥、跌水等），75万元/公里。</t>
  </si>
  <si>
    <r>
      <rPr>
        <sz val="20"/>
        <rFont val="仿宋"/>
        <charset val="134"/>
      </rPr>
      <t>项目总投资1095万元
建设内容：新建0.2-0.8m</t>
    </r>
    <r>
      <rPr>
        <sz val="20"/>
        <rFont val="宋体"/>
        <charset val="134"/>
      </rPr>
      <t>³</t>
    </r>
    <r>
      <rPr>
        <sz val="20"/>
        <rFont val="仿宋"/>
        <charset val="134"/>
      </rPr>
      <t>/s防渗渠14.6公里及配套，75万元/公里。</t>
    </r>
  </si>
  <si>
    <r>
      <rPr>
        <sz val="20"/>
        <rFont val="仿宋"/>
        <charset val="134"/>
      </rPr>
      <t>项目总投资802.5万元
建设内容：新建0.2-0.8m</t>
    </r>
    <r>
      <rPr>
        <sz val="20"/>
        <rFont val="宋体"/>
        <charset val="134"/>
      </rPr>
      <t>³</t>
    </r>
    <r>
      <rPr>
        <sz val="20"/>
        <rFont val="仿宋"/>
        <charset val="134"/>
      </rPr>
      <t>/s防渗渠10.7公里及配套，75万元/公里。</t>
    </r>
  </si>
  <si>
    <r>
      <rPr>
        <sz val="20"/>
        <rFont val="仿宋"/>
        <charset val="134"/>
      </rPr>
      <t>项目总投资1500万元
建设内容：新建0.2-0.8m</t>
    </r>
    <r>
      <rPr>
        <sz val="20"/>
        <rFont val="宋体"/>
        <charset val="134"/>
      </rPr>
      <t>³</t>
    </r>
    <r>
      <rPr>
        <sz val="20"/>
        <rFont val="仿宋"/>
        <charset val="134"/>
      </rPr>
      <t>/s防渗渠20公里及配套，75万元/公里。</t>
    </r>
  </si>
  <si>
    <r>
      <rPr>
        <sz val="20"/>
        <rFont val="仿宋"/>
        <charset val="134"/>
      </rPr>
      <t>项目总投资1732.5万元
建设内容：新建0.2-0.8m</t>
    </r>
    <r>
      <rPr>
        <sz val="20"/>
        <rFont val="宋体"/>
        <charset val="134"/>
      </rPr>
      <t>³</t>
    </r>
    <r>
      <rPr>
        <sz val="20"/>
        <rFont val="仿宋"/>
        <charset val="134"/>
      </rPr>
      <t>/s防渗渠23.1公里及配套，75万元/公里。</t>
    </r>
  </si>
  <si>
    <r>
      <rPr>
        <sz val="20"/>
        <rFont val="仿宋"/>
        <charset val="134"/>
      </rPr>
      <t>项目总投资540万元
建设内容：新建0.2-0.8m</t>
    </r>
    <r>
      <rPr>
        <sz val="20"/>
        <rFont val="宋体"/>
        <charset val="134"/>
      </rPr>
      <t>³</t>
    </r>
    <r>
      <rPr>
        <sz val="20"/>
        <rFont val="仿宋"/>
        <charset val="134"/>
      </rPr>
      <t>/s防渗渠7.2公里及配套，75万元/公里。</t>
    </r>
  </si>
  <si>
    <r>
      <rPr>
        <sz val="20"/>
        <rFont val="仿宋"/>
        <charset val="134"/>
      </rPr>
      <t>项目总投资750万元
建设内容：新建0.2-0.8m</t>
    </r>
    <r>
      <rPr>
        <sz val="20"/>
        <rFont val="宋体"/>
        <charset val="134"/>
      </rPr>
      <t>³</t>
    </r>
    <r>
      <rPr>
        <sz val="20"/>
        <rFont val="仿宋"/>
        <charset val="134"/>
      </rPr>
      <t>/s防渗渠10公里及配套，75万元/公里。</t>
    </r>
  </si>
  <si>
    <r>
      <rPr>
        <sz val="20"/>
        <rFont val="仿宋"/>
        <charset val="134"/>
      </rPr>
      <t>项目总投资840万元
建设内容：新建0.2-0.8m</t>
    </r>
    <r>
      <rPr>
        <sz val="20"/>
        <rFont val="宋体"/>
        <charset val="134"/>
      </rPr>
      <t>³</t>
    </r>
    <r>
      <rPr>
        <sz val="20"/>
        <rFont val="仿宋"/>
        <charset val="134"/>
      </rPr>
      <t>/s防渗渠11.2公里及配套，75万元/公里。</t>
    </r>
  </si>
  <si>
    <t>王智斌</t>
  </si>
  <si>
    <t>项目总投资437.4万元
建设内容：跨省就业2187人，每人不超过2000元，其中夏合甫乡103人、柯克亚乡40人、白杨镇103人、巴仁乡42人、乌夏巴什镇976人、江格勒斯乡61人、阿克塔什镇300人、金果镇3人、棋盘乡1人、吐古其乡128人、恰尔巴格镇107人、伯西热克镇200人、乌吉热克乡98人、依力克其乡25人、河园镇270人、宗朗乡83人、铁提乡73人、依提木孔镇147人、洛克乡309人。</t>
  </si>
  <si>
    <t>项目总投资1427.6万元
建设内容：疆内跨地州市（含兵团）就业14276人，每人不超过1000元，其中夏合甫乡736人、柯克亚乡118人、白杨镇582人、巴仁乡282人、乌夏巴什镇574人、江格勒斯乡652人、阿克塔什镇1700人、金果镇3人、棋盘乡41人、吐古其乡673人、恰尔巴格镇1074人、伯西热克镇1437人、乌吉热克乡674人、依力克其乡355人、河园镇1163人、宗朗乡292人、铁提乡427人、依提木孔镇662人、洛克乡2831人。</t>
  </si>
  <si>
    <t>项目总投资117.12万元
建设内容：地区内跨县（含兵团）就业5856人，每人不超过200元，其中夏合甫乡543人、柯克亚乡17人、巴仁乡56人、乌夏巴什镇319人、阿克塔什镇300人、金果镇3人、棋盘乡19人、吐古其乡460人、恰尔巴格镇514人、伯西热克镇726人、乌吉热克乡546人、依力克其乡81人、河园镇691人、宗朗乡68人、依提木孔镇248人、洛克乡1265人。</t>
  </si>
  <si>
    <t>项目总投资180.2万元
建设内容：自主创业（20㎡以上）901户，2000元/户，其中夏合甫乡19户、柯克亚乡40户、白杨镇24户、巴仁乡16户、乌夏巴什镇138户、江格勒斯乡20户、阿克塔什镇30户、金果镇20户、吐古其乡82户、恰尔巴格镇39户、伯西热克镇141户、乌吉热克乡55户、依力克其乡21户、河园镇94户、宗朗乡22户、铁提乡28户、依提木孔镇69户、洛克乡43户。</t>
  </si>
  <si>
    <t>项目总投资54.2万元
建设内容：自主创业（20㎡以下）542户，1000元/户，其中夏合甫乡7户、白杨镇20户、巴仁乡7户、乌夏巴什镇41户、江格勒斯乡21户、阿克塔什镇20户、金果镇3户、恰尔巴格镇41户、伯西热克镇101户、乌吉热克乡52户、吐古其乡70户、依力克其乡3户、河园镇22户、宗朗乡2户、铁提乡3户、依提木孔镇32户、洛克乡48户。</t>
  </si>
  <si>
    <t>（一）示范村创建</t>
  </si>
  <si>
    <t>叶城县2025年乌吉热克乡18村自治区级重点示范村乡村建设项目</t>
  </si>
  <si>
    <t>项目总投资：2000万元
建设内容：1.发展水产养殖320亩，新建一条育苗车间1200㎡，新建化验室及附属用房600㎡，规格10*45米育苗池40个配套110管道及阀门及相关附属设施。育苗筒规格6*6数量48个，微粒机1台，大水箱1台，细菌屋1台（10吨），锅炉1台，发电机1台250千瓦，增氧机泵2台，跑道式水库网箱养殖1组6个（10*40）。
2.新建污水管网9公里，60万元/公里，配套检查井、化粪池等附属设施，涉及200户，路面硬化5700平方米。
3.建设林粮间作节水1800亩，配套建设防渗渠1.45公里。</t>
  </si>
  <si>
    <t>叶城县2025年江格勒斯乡9村自治区级重点示范村乡村建设项目</t>
  </si>
  <si>
    <t>村容村貌提升</t>
  </si>
  <si>
    <t>项目总投资2870万元
建设内容：1.发展水产养殖170亩，并配套水产育苗设备1套；
2.新建砂砾石道路1.54公里、新建木桥两座、地坪硬化4000平方米等其他配套附属设施；
3.新建污水管网7公里及灌溉管网4.6公里，5000平方米渠道改造提升，及村容村貌改造与提升等。</t>
  </si>
  <si>
    <t>（二）农村人居环境整治</t>
  </si>
  <si>
    <t>叶城县2025年阿克塔什镇良种场道路硬化建设项目</t>
  </si>
  <si>
    <t>阿克塔什镇良种场</t>
  </si>
  <si>
    <t>项目总投资80万元
建设内容：道路硬化5000㎡及附属配套。</t>
  </si>
  <si>
    <t>叶城县2025年乌吉热克乡17村乡村道路建设项目</t>
  </si>
  <si>
    <t>乌吉热克乡17村</t>
  </si>
  <si>
    <t>项目总投资：240万元   
建设内容：道路拓宽硬化14000平方米并配套相关附属设施。</t>
  </si>
  <si>
    <t>叶城县2025年洛克乡道路建设项目</t>
  </si>
  <si>
    <t>项目总投资780万元
建设内容：1.新增中水管道DE160PE管8公里以及配套设施设备；
2.单项顶管施工工艺；
3.灌溉（包含喷灌、滴灌）以及配套设施设备；
4.新建500m3蓄水池以及配套设施设备。</t>
  </si>
  <si>
    <t>乡村振兴产业发展中心</t>
  </si>
  <si>
    <t>王慧</t>
  </si>
  <si>
    <t>（三）农村安全饮水工程</t>
  </si>
  <si>
    <t>（四）以工代赈</t>
  </si>
  <si>
    <r>
      <rPr>
        <sz val="20"/>
        <rFont val="仿宋"/>
        <charset val="134"/>
      </rPr>
      <t>新建0.6-1m</t>
    </r>
    <r>
      <rPr>
        <sz val="20"/>
        <rFont val="宋体"/>
        <charset val="134"/>
      </rPr>
      <t>³</t>
    </r>
    <r>
      <rPr>
        <sz val="20"/>
        <rFont val="仿宋"/>
        <charset val="134"/>
      </rPr>
      <t>/s防渗渠5.6公里，配套渠系建筑物124座。</t>
    </r>
  </si>
  <si>
    <r>
      <rPr>
        <sz val="20"/>
        <rFont val="仿宋"/>
        <charset val="134"/>
      </rPr>
      <t>新建0.2-1.0m</t>
    </r>
    <r>
      <rPr>
        <sz val="20"/>
        <rFont val="宋体"/>
        <charset val="134"/>
      </rPr>
      <t>³</t>
    </r>
    <r>
      <rPr>
        <sz val="20"/>
        <rFont val="仿宋"/>
        <charset val="134"/>
      </rPr>
      <t>/s防渗渠约5.62公里及附属设施。本次建设5条渠道，配套渠系建筑物33座</t>
    </r>
  </si>
  <si>
    <r>
      <rPr>
        <sz val="20"/>
        <rFont val="仿宋"/>
        <charset val="134"/>
      </rPr>
      <t>新建0.2-1m</t>
    </r>
    <r>
      <rPr>
        <sz val="20"/>
        <rFont val="宋体"/>
        <charset val="134"/>
      </rPr>
      <t>³</t>
    </r>
    <r>
      <rPr>
        <sz val="20"/>
        <rFont val="仿宋"/>
        <charset val="134"/>
      </rPr>
      <t>/s防渗渠约3.9公里及附属设施。</t>
    </r>
  </si>
  <si>
    <t>叶城县阿克塔什镇林场农村水利基础设施2025年中央财政以工代赈项目</t>
  </si>
  <si>
    <r>
      <rPr>
        <sz val="20"/>
        <rFont val="仿宋"/>
        <charset val="134"/>
      </rPr>
      <t>新建防渗渠3公里，其中：0.8m</t>
    </r>
    <r>
      <rPr>
        <sz val="20"/>
        <rFont val="宋体"/>
        <charset val="134"/>
      </rPr>
      <t>³</t>
    </r>
    <r>
      <rPr>
        <sz val="20"/>
        <rFont val="仿宋"/>
        <charset val="134"/>
      </rPr>
      <t>/S流量300米，0.5流量2.7公里</t>
    </r>
  </si>
  <si>
    <r>
      <rPr>
        <sz val="20"/>
        <rFont val="仿宋"/>
        <charset val="134"/>
      </rPr>
      <t>新建0.2-0.8m</t>
    </r>
    <r>
      <rPr>
        <sz val="20"/>
        <rFont val="宋体"/>
        <charset val="134"/>
      </rPr>
      <t>³</t>
    </r>
    <r>
      <rPr>
        <sz val="20"/>
        <rFont val="仿宋"/>
        <charset val="134"/>
      </rPr>
      <t>/s防渗渠约5.5公里及附属设施</t>
    </r>
  </si>
  <si>
    <t>叶城县易地扶贫搬迁调整融资模式后地方政府债券贴息补助2156.2万元。</t>
  </si>
  <si>
    <t>叶城县2025年巩固拓展脱贫攻坚成果同乡村振兴第一批项目计划</t>
  </si>
  <si>
    <t>主管单位</t>
  </si>
  <si>
    <t>伯西热克镇、棋盘乡、乌夏巴什镇、依力克其乡、宗朗乡</t>
  </si>
  <si>
    <t>项目总投资135.166665万元
建设内容：杏病虫害防治2518户14228.07亩，95元/亩，其中伯西热克镇300户1422.3亩、棋盘乡160户1760亩、乌夏巴什镇896户3874.67亩、依力克其乡537户3575.8亩、宗朗乡625户3595.3亩。</t>
  </si>
  <si>
    <t>项目乡镇</t>
  </si>
  <si>
    <t>项目乡镇党委书记</t>
  </si>
  <si>
    <t>阿克塔什镇、巴仁乡、白杨镇、伯西热克镇、河园镇、江格勒斯乡、金果镇、柯克亚乡、洛克乡、棋盘乡、恰尔巴格镇、恰其库木管理区、铁提乡、吐古其乡、乌吉热克乡、乌夏巴什镇、夏合甫乡、依力克其乡、依提木孔镇、宗朗乡</t>
  </si>
  <si>
    <t>项目总投资4422.09925万元
建设内容：林果提质增效23117户176883.97亩，250元/亩，主要用于购买油渣或化肥。其中阿克塔什镇1548户5100亩、巴仁乡591户6974.6亩、白杨镇1079户12200.29亩、伯西热克镇2703户11489.2亩、河园镇1700户14527.14亩、江格勒斯乡606户5400.3亩、金果镇506户2069.8亩、柯克亚乡26户99.5亩、洛克乡2258户14619.2亩、棋盘乡63户2152亩、恰尔巴格镇1668户18589.3亩、恰其库木管理区727户5649.5亩、铁提乡784户5234.06亩、吐古其乡1019户7408.42亩、乌吉热克乡1566户13747.95亩、乌夏巴什镇1163户5632.84亩、夏合甫乡1549户14946.47亩、依力克其乡1321户11481.5亩、依提木孔镇1495户12879.2亩、宗朗乡745户6682.7亩。</t>
  </si>
  <si>
    <t>巴仁乡、白杨镇、伯西热克镇、河园镇、江格勒斯乡、金果镇、柯克亚乡、洛克乡、恰尔巴格镇、恰其库木管理区、铁提乡、吐古其乡、乌吉热克乡、乌夏巴什镇、夏合甫乡、依力克其乡、依提木孔镇、宗朗乡</t>
  </si>
  <si>
    <t>项目总投资694.22044万元
建设内容：核桃提质增效石硫合剂涂白剂补助22358户173555.11亩，40元/亩，其中巴仁乡591户6974.6亩、白杨镇1079户12200.29亩、伯西热克镇2703户11489.2亩、河园镇1820户15565.76亩、江格勒斯乡317户2714.3亩、金果镇506户2069.8亩、柯克亚乡316户1272.65亩、洛克乡2258户14632.2亩、恰尔巴格镇1975户18590.7亩、恰其库木管理区727户5649.5亩、铁提乡744户4965.06亩、吐古其乡1019户7408.42亩、乌吉热克乡1520户14181.36亩、乌夏巴什镇1453户7594.2亩、夏合甫乡1549户14946.47亩、依力克其乡1317户11437.7亩、依提木孔镇1504户12830.2亩、宗朗乡960户9032.7亩。</t>
  </si>
  <si>
    <t>项目总投资63.5973万元
建设内容：滴灌灌溉补助2739户21199.1亩，30元/亩，其中巴仁乡591户6974.6亩、白杨镇1079户12200.29亩、伯西热克镇2703户11489.2亩、江格勒斯乡606户5400.3亩、恰尔巴格镇1668户18589.3亩、恰其库木管理区727户5649.5亩、铁提乡784户5234.06亩、吐古其乡1019户7408.42亩、乌吉热克乡1566户13747.95亩、乌夏巴什镇1163户5632.84亩、夏合甫乡1549户14946.47亩、依力克其乡1321户11481.5亩、依提木孔镇1495户12879.2亩、宗朗乡745户6682.7亩。</t>
  </si>
  <si>
    <t>项目总投资40.2554万元
建设内容：托管服务补助465户4025.54亩，100元/亩，其中江格勒斯乡46户195.2亩、乌吉热克乡16户175亩、乌夏巴什镇202户1445.34亩、依力克其乡201户2210亩。</t>
  </si>
  <si>
    <t>项目总投资85.1391万元
建设内容：菜苗补助1722户1891.98亩，450元/亩，其中阿克塔什镇80户240亩、巴仁乡64户112.7亩、白杨镇59户132.3亩、伯西热克镇119户69.4亩、河园镇204户319亩、江格勒斯乡132户73.9亩、金果镇45户64.5亩、恰尔巴格镇29户61.5亩、铁提乡28户84.9亩、吐古其乡522户138.98亩、乌夏巴什镇113户70.1亩、夏合甫乡74户176.4亩、依力克其乡6户22.5亩、依提木孔镇247户325.8亩。</t>
  </si>
  <si>
    <t>项目总投资21.4455万元
建设内容：拱棚改造提升967户714.85亩，300元/亩，其中白杨镇3户22亩、伯西热克镇47户22.2亩、河园镇25户31亩、江格勒斯乡239户188.5亩、金果镇37户32.7亩、铁提乡1户1亩、吐古其乡405户204.15亩、乌吉热克乡116户70.2亩、依力克其乡3户19.2亩、依提木孔镇90户98.9亩、宗朗乡1户25亩。</t>
  </si>
  <si>
    <t>巴仁乡、白杨镇、伯西热克镇、河园镇、江格勒斯乡、金果镇、洛克乡、棋盘乡、恰尔巴格镇、恰其库木管理区、吐古其乡、乌吉热克乡、乌夏巴什镇、夏合甫乡、依力克其乡、依提木孔镇、宗朗乡</t>
  </si>
  <si>
    <t>项目总投资585.612万元
建设内容：发展家庭特色种植13969户5856.12亩，1000元/亩，其中巴仁乡422户98.3亩、白杨镇915户318.5亩、伯西热克镇1561户618.1亩、河园镇385户787.5亩、江格勒斯乡926户428.8亩、金果镇59户18.26亩、洛克乡1174户456.25亩、棋盘乡109户56亩、恰尔巴格镇622户195.1亩、恰其库木管理区861户337.1亩、吐古其乡914户220.57亩、乌吉热克乡135户52.6亩、乌夏巴什镇1729户680.14亩、夏合甫乡1488户600.2亩、依力克其乡972户325.3亩、依提木孔镇982户281.2亩、宗朗乡715户382.2亩。</t>
  </si>
  <si>
    <t>项目总投资3958万元
建设内容：引进良种母牛6607户9895头，4000元/头，其中阿克塔什镇227户500头、巴仁乡104户190头、白杨镇145户187头、伯西热克镇1401户2737头、河园镇245户294头、江格勒斯乡44户63头、金果镇52户100头、柯克亚乡79户155头、洛克乡337户534头、棋盘乡2户5头、恰尔巴格镇1185户1003头、恰其库木管理区161户268头、铁提乡222户366头、吐古其乡286户356头、乌吉热克乡121户174头、乌夏巴什镇364户767头、夏合甫乡706户832头、依力克其乡159户199头、依提木孔镇459户620头、宗朗乡277户478头、东城区16户39头、中城区15户28头。</t>
  </si>
  <si>
    <t>项目总投资1602.68万元
建设内容：引进良种母羊6538户40067只，400元/只，其中阿克塔什镇227户500只、巴仁乡104户190只、白杨镇145户187只、伯西热克镇1401户2737只、河园镇245户294只、江格勒斯乡44户63只、金果镇52户100只、柯克亚乡79户155只、洛克乡337户534只、恰尔巴格镇1185户1003只、恰其库木管理区161户268只、铁提乡222户366只、吐古其乡286户356只、乌吉热克乡121户174只、乌夏巴什镇364户767只、夏合甫乡706户832只、依力克其乡159户199只、依提木孔镇459户620只、宗朗乡277户478只、东城区16户39只、中城区15户28只。</t>
  </si>
  <si>
    <t>项目总投资5484.6万元
建设内容：自繁良种母牛13011户20247头，3000元/头，其中阿克塔什镇511户605头、巴仁乡198户332头、白杨镇419户607头、伯西热克镇1391户2215头、河园镇440户536头、江格勒斯乡369户529头、金果镇81户172头、柯克亚乡209户521头、洛克乡997户2062头、棋盘乡326户928头、恰尔巴格镇663户933头、恰其库木管理区236户243头、铁提乡373户490头、吐古其乡481户812头、乌吉热克乡551户681头、乌夏巴什镇1567户3013头、西合休乡1016户1016头、夏合甫乡779户1000头、依力克其乡671户1010头、依提木孔镇745户1135头、宗朗乡433户642头、东城区99户309头、中城区456户456头。</t>
  </si>
  <si>
    <t>项目总投资3812.64万元
建设内容：自繁良种母羊19453户127088只，300元/只，其中阿克塔什镇669户9006只、巴仁乡373户1913只、白杨镇694户3172只、伯西热克镇1890户12413只、河园镇958户3914只、江格勒斯乡576户2659只、金果镇301户1779只、柯克亚乡289户3869只、洛克乡1673户12481只、棋盘乡328户4768只、恰尔巴格镇890户5920只、恰其库木管理区182户491只、铁提乡453户1410只、吐古其乡946户3909只、乌吉热克乡855户3702只、乌夏巴什镇2278户20318只、西合休乡1016户5080只、夏合甫乡1094户3965只、依力克其乡886户4579只、依提木孔镇1333户6955只、宗朗乡614户3841只、东城区384户7186只、中城区771户3758只。</t>
  </si>
  <si>
    <t>项目总投资242.83万元
建设内容：鸡养殖4968户242830羽，10元/羽，其中巴仁乡8户800羽、白杨镇132户9450羽、伯西热克镇525户30953羽、河园镇324户9010羽、江格勒斯乡261户11680羽、金果镇100户11480羽、洛克乡639户26701羽、棋盘乡13户770羽、恰尔巴格镇309户14550羽、恰其库木管理区239户12955羽、铁提乡112户6462羽、吐古其乡719户35950羽、乌吉热克乡38户1220羽、乌夏巴什镇477户9067羽、夏合甫乡108户5740羽、依力克其乡352户20819羽、依提木孔镇524户29863羽、宗朗乡88户5360羽。</t>
  </si>
  <si>
    <t>项目总投资53.479万元
建设内容：鸭养殖1233户53479羽，10元/羽，其中白杨镇13户770羽、伯西热克镇183户9814羽、河园镇100户1530羽、江格勒斯乡67户2957羽、金果镇21户594羽、洛克乡203户10687羽、恰尔巴格镇42户2400羽、铁提乡2户100羽、吐古其乡320户16000羽、乌吉热克乡4户120羽、乌夏巴什镇176户3059羽、夏合甫乡30户1568羽、依力克其乡8户550羽、依提木孔镇64户3330羽。</t>
  </si>
  <si>
    <t>项目总投资47.848万元
建设内容：鹅养殖1048户47848羽，10元/羽，其中伯西热克镇236户12958羽、河园镇39户350羽、江格勒斯乡17户580羽、金果镇14户539羽、洛克乡78户4605羽、恰尔巴格镇50户2640羽、恰其库木管理区50户2500羽、铁提乡2户200羽、吐古其乡287户14350羽、乌吉热克乡30户785羽、乌夏巴什镇171户3974羽、夏合甫乡15户750羽、依力克其乡12户850羽、依提木孔镇41户2257羽、宗朗乡6户510羽。</t>
  </si>
  <si>
    <t>项目总投资163.792万元
建设内容：肉鸽养殖的1921户163792羽，10元/羽，其中白杨镇41户4150羽、伯西热克镇347户31327羽、河园镇68户1480羽、江格勒斯乡59户4295羽、金果镇46户1180羽、棋盘乡2户2564羽、恰尔巴格镇102户8370羽、铁提乡35户4005羽、吐古其乡726户72600羽、乌吉热克乡4户400羽、乌夏巴什镇274户11621羽、夏合甫乡27户3100羽、依力克其乡33户3430羽、依提木孔镇149户14720羽、宗朗乡8户550羽。</t>
  </si>
  <si>
    <t>项目总投资28.1万元
建设内容：新建青贮窖278户281座，1000元/座，其中白杨镇17户17座、伯西热克镇78户79座、河园镇4户4座、江格勒斯乡11户13座、金果镇1户1座、洛克乡1户1座、恰尔巴格镇21户21座、吐古其乡49户49座、乌吉热克乡37户37座、乌夏巴什镇5户5座、夏合甫乡10户10座、依力克其乡1户1座、依提木孔镇13户13座、宗朗乡30户30座。</t>
  </si>
  <si>
    <t>项目总投资31.7万元
建设内容：改造青贮窖298户317座，1000元/座，其中白杨镇3户3座、伯西热克镇24户24座、江格勒斯乡5户7座、金果镇2户2座、恰尔巴格镇15户16座、吐古其乡58户58座、乌吉热克乡3户3座、乌夏巴什镇161户177座、夏合甫乡4户4座、依提木孔镇3户3座、宗朗乡20户20座。</t>
  </si>
  <si>
    <t>项目总投资282.6万元
建设内容：养殖圈舍设施改造2804户2826座，1000元/座，其中白杨镇409户409座、伯西热克镇197户197座、河园镇171户193座、江格勒斯乡285户285座、金果镇7户7座、柯克亚乡4户4羽、棋盘乡83户83羽、恰尔巴格镇268户268座、铁提乡5户5羽、吐古其乡951户951座、乌吉热克乡48户48座、乌夏巴什镇80户80座、夏合甫乡13户13座、依力克其乡2户2座、依提木孔镇179户179座、宗朗乡102户102座。</t>
  </si>
  <si>
    <t>叶城县2025年砸核桃机补助项目</t>
  </si>
  <si>
    <t>伯西热克镇、河园镇、洛克乡、恰尔巴格镇、吐古其乡、依力克其乡、东城区、中城区</t>
  </si>
  <si>
    <t>项目总投资65.76万元
建设内容：砸核桃机补助1641户1644台，400元/台，其中伯西热克镇481户481台、河园镇45户45台、洛克乡154户154台、恰尔巴格镇2户5台、吐古其乡630户630台、依力克其乡254户254台、东城区20户20台、中城区55户55台。</t>
  </si>
  <si>
    <t>叶城县各乡镇</t>
  </si>
  <si>
    <t>巴仁乡2村、4村</t>
  </si>
  <si>
    <t>项目总投资396万元
建设内容：林粮间作节水2200亩，1800元/亩，配套沉砂池、泵房及电力设施等。</t>
  </si>
  <si>
    <t>曾恭勤</t>
  </si>
  <si>
    <t>白杨镇7村、20村</t>
  </si>
  <si>
    <t>项目总投资368万元
建设内容：林粮间作节水2045亩，1800元/亩，配套沉砂池、泵房及电力设施等。</t>
  </si>
  <si>
    <t>王雪强</t>
  </si>
  <si>
    <t>伯西热克镇1村</t>
  </si>
  <si>
    <t>项目总投资288万元
建设内容：林粮间作节水1600亩，1800元/亩，配套沉砂池、泵房及电力设施等。</t>
  </si>
  <si>
    <t>武进邹</t>
  </si>
  <si>
    <t>项目总投资398万元
建设内容：林粮间作节水2260亩，1800元/亩，配套沉砂池、泵房及电力设施等。</t>
  </si>
  <si>
    <t>徐念泽</t>
  </si>
  <si>
    <t>江格勒斯乡5村、7村</t>
  </si>
  <si>
    <t>项目总投资320万元
建设内容：林粮间作节水1788亩，1800元/亩，配套沉砂池、泵房及电力设施等。</t>
  </si>
  <si>
    <t>陈传波</t>
  </si>
  <si>
    <t>黄顺斌</t>
  </si>
  <si>
    <t>张海龙</t>
  </si>
  <si>
    <t>汪进飞</t>
  </si>
  <si>
    <t>恰其库木管理区1村、2村、4村</t>
  </si>
  <si>
    <t>肖详军</t>
  </si>
  <si>
    <t>王东</t>
  </si>
  <si>
    <t>吐古其乡1村、4村、5村、8村、14村</t>
  </si>
  <si>
    <t>黄林</t>
  </si>
  <si>
    <t>乌吉热克乡10村、11村</t>
  </si>
  <si>
    <t>项目总投资395万元
建设内容：林粮间作节水2367亩，其中：10村1405亩、11村962亩，1668元/亩，配套沉砂池、泵房及电力设施等。</t>
  </si>
  <si>
    <t>李晓倩</t>
  </si>
  <si>
    <t>王友川</t>
  </si>
  <si>
    <t>依力克其乡14村</t>
  </si>
  <si>
    <t>项目总投资387万元
建设内容：林粮间作节水2150亩，1800元/亩，配套沉砂池、泵房及电力设施等。</t>
  </si>
  <si>
    <t>张兆海</t>
  </si>
  <si>
    <t>项目总投资360万元
建设内容：林粮间作节水2000亩，1800元/亩，配套沉砂池、泵房及电力设施等。</t>
  </si>
  <si>
    <t>吴维强</t>
  </si>
  <si>
    <t>项目总投资306万元
建设内容：实施土地碎片化2045亩，1500元/亩。</t>
  </si>
  <si>
    <t>项目总投资390万元
建设内容：实施土地碎片化2600亩，1500元/亩。</t>
  </si>
  <si>
    <t>项目总投资660万元
建设内容：实施土地碎片化4400亩，1500元/亩。</t>
  </si>
  <si>
    <t>项目总投资330万元
建设内容：实施土地碎片化2200亩，1500元/亩。</t>
  </si>
  <si>
    <t>项目总投资525万元
建设内容：实施土地碎片化3500亩，1500元/亩。</t>
  </si>
  <si>
    <t>项目总投资285万元
建设内容：实施土地碎片化1900亩，1500元/亩。</t>
  </si>
  <si>
    <t>项目总投资357万元
建设内容：实施土地碎片化2380亩，1500元/亩。</t>
  </si>
  <si>
    <t>窦晨</t>
  </si>
  <si>
    <t>（四）蔬菜产业提质增效</t>
  </si>
  <si>
    <t>赵振中</t>
  </si>
  <si>
    <t>暂缓执行</t>
  </si>
  <si>
    <r>
      <rPr>
        <sz val="28"/>
        <rFont val="仿宋"/>
        <charset val="134"/>
      </rPr>
      <t>项目总投资2000万元
建设内容：生猪养殖区建设120m</t>
    </r>
    <r>
      <rPr>
        <sz val="28"/>
        <rFont val="宋体"/>
        <charset val="134"/>
      </rPr>
      <t>³</t>
    </r>
    <r>
      <rPr>
        <sz val="28"/>
        <rFont val="仿宋"/>
        <charset val="134"/>
      </rPr>
      <t>集粪池1座、20m</t>
    </r>
    <r>
      <rPr>
        <sz val="28"/>
        <rFont val="宋体"/>
        <charset val="134"/>
      </rPr>
      <t>³</t>
    </r>
    <r>
      <rPr>
        <sz val="28"/>
        <rFont val="仿宋"/>
        <charset val="134"/>
      </rPr>
      <t>集粪池6座、0.7万m</t>
    </r>
    <r>
      <rPr>
        <sz val="28"/>
        <rFont val="宋体"/>
        <charset val="134"/>
      </rPr>
      <t>³</t>
    </r>
    <r>
      <rPr>
        <sz val="28"/>
        <rFont val="仿宋"/>
        <charset val="134"/>
      </rPr>
      <t>污水收集池2座，配套固液干湿分离设备7台/套，铺设DE500HDPE管道约1800公里、矩形渠道约1000公里、污水处理设施设备2台/套及附属设施设备等。家禽养殖小区新建200㎡堆粪场15座、100㎡堆粪场7座。</t>
    </r>
  </si>
  <si>
    <t>项目总投资500万元
建设内容：购买肉羊人工授精技术服务，完成全县10万只肉羊同期发情人工授精进，一步提高肉羊经济效益，带动养殖户增产增效。</t>
  </si>
  <si>
    <t>项目总投资200万元
建设内容：购买肉牛性控冻精人工授精技术服务，完成全县1万头肉牛同期发情人工授精，进一步提高肉牛经济效益，带动养殖户增产增效。</t>
  </si>
  <si>
    <t>项目总投资790万元
建设内容：对12村现有农贸市场进行改建，建设1100平方米商铺，完成市场地面硬化5000平方米，规划约市场就业摊位、市场道路，配套完善货物堆放场等市场相关附属设施。
对16村现有农贸市场进行提升改造，完成市场地面硬化8500平方米，规划市场就业摊位、市场道路，配套完善货物堆放场等市场相关附属设施。</t>
  </si>
  <si>
    <t>再研究论证</t>
  </si>
  <si>
    <t>项目投资390万元
建设内容：新建占地46亩蓄水池、沉砂池项目及附属设施配套，约7.7万立方米，覆盖全乡3000亩地用水问题，同时也可发展渔业养殖。</t>
  </si>
  <si>
    <t>项目总投资395万元
建设内容：在洛克乡1村建设占地面积46亩的沉砂池、蓄水池，蓄水量7万立方米，配套附属设施设备等，覆盖全乡5000亩地用水问题。</t>
  </si>
  <si>
    <r>
      <rPr>
        <sz val="28"/>
        <rFont val="仿宋"/>
        <charset val="134"/>
      </rPr>
      <t>项目总投资1700万元
建设内容：铺设矩型渠约21公里，流量0.2-1m</t>
    </r>
    <r>
      <rPr>
        <sz val="28"/>
        <rFont val="宋体"/>
        <charset val="134"/>
      </rPr>
      <t>³</t>
    </r>
    <r>
      <rPr>
        <sz val="28"/>
        <rFont val="仿宋"/>
        <charset val="134"/>
      </rPr>
      <t>/秒，配套渠系建筑物等。</t>
    </r>
  </si>
  <si>
    <r>
      <rPr>
        <sz val="28"/>
        <rFont val="仿宋"/>
        <charset val="134"/>
      </rPr>
      <t>项目总投资300万元
建设内容：建设0.2m</t>
    </r>
    <r>
      <rPr>
        <sz val="28"/>
        <rFont val="宋体"/>
        <charset val="134"/>
      </rPr>
      <t>³</t>
    </r>
    <r>
      <rPr>
        <sz val="28"/>
        <rFont val="仿宋"/>
        <charset val="134"/>
      </rPr>
      <t>/s-0.8m</t>
    </r>
    <r>
      <rPr>
        <sz val="28"/>
        <rFont val="宋体"/>
        <charset val="134"/>
      </rPr>
      <t>³</t>
    </r>
    <r>
      <rPr>
        <sz val="28"/>
        <rFont val="仿宋"/>
        <charset val="134"/>
      </rPr>
      <t>/s防渗渠4公里，并建设水闸，农桥等附属设施。</t>
    </r>
  </si>
  <si>
    <t>白杨镇20村</t>
  </si>
  <si>
    <r>
      <rPr>
        <sz val="28"/>
        <rFont val="仿宋"/>
        <charset val="134"/>
      </rPr>
      <t>项目总投资395万元
建设内容：新建0.2-0.8m</t>
    </r>
    <r>
      <rPr>
        <sz val="28"/>
        <rFont val="宋体"/>
        <charset val="134"/>
      </rPr>
      <t>³</t>
    </r>
    <r>
      <rPr>
        <sz val="28"/>
        <rFont val="仿宋"/>
        <charset val="134"/>
      </rPr>
      <t>/s防渗渠5.5公里及配套，约75万元/公里。</t>
    </r>
  </si>
  <si>
    <r>
      <rPr>
        <sz val="28"/>
        <rFont val="仿宋"/>
        <charset val="134"/>
      </rPr>
      <t>项目总投资1200万元
建设内容：新建0.2-0.8m</t>
    </r>
    <r>
      <rPr>
        <sz val="28"/>
        <rFont val="宋体"/>
        <charset val="134"/>
      </rPr>
      <t>³</t>
    </r>
    <r>
      <rPr>
        <sz val="28"/>
        <rFont val="仿宋"/>
        <charset val="134"/>
      </rPr>
      <t>/s防渗渠16公里及配套，75万元/公里。</t>
    </r>
  </si>
  <si>
    <r>
      <rPr>
        <sz val="28"/>
        <rFont val="仿宋"/>
        <charset val="134"/>
      </rPr>
      <t>项目总投资900万元
建设内容：新建0.2-0.8m</t>
    </r>
    <r>
      <rPr>
        <sz val="28"/>
        <rFont val="宋体"/>
        <charset val="134"/>
      </rPr>
      <t>³</t>
    </r>
    <r>
      <rPr>
        <sz val="28"/>
        <rFont val="仿宋"/>
        <charset val="134"/>
      </rPr>
      <t>/s防渗渠12公里及配套，75万元/公里。</t>
    </r>
  </si>
  <si>
    <r>
      <rPr>
        <sz val="28"/>
        <rFont val="仿宋"/>
        <charset val="134"/>
      </rPr>
      <t>项目总投资919.8万元
建设内容：新建0.2-0.8m</t>
    </r>
    <r>
      <rPr>
        <sz val="28"/>
        <rFont val="宋体"/>
        <charset val="134"/>
      </rPr>
      <t>³</t>
    </r>
    <r>
      <rPr>
        <sz val="28"/>
        <rFont val="仿宋"/>
        <charset val="134"/>
      </rPr>
      <t>/s防渗渠12.264公里及配套，75万元/公里。</t>
    </r>
  </si>
  <si>
    <r>
      <rPr>
        <sz val="28"/>
        <rFont val="仿宋"/>
        <charset val="134"/>
      </rPr>
      <t>项目总投资675万元
建设内容：新建0.2-0.8m</t>
    </r>
    <r>
      <rPr>
        <sz val="28"/>
        <rFont val="宋体"/>
        <charset val="134"/>
      </rPr>
      <t>³</t>
    </r>
    <r>
      <rPr>
        <sz val="28"/>
        <rFont val="仿宋"/>
        <charset val="134"/>
      </rPr>
      <t>/s防渗渠9公里及配套，75万元/公里。</t>
    </r>
  </si>
  <si>
    <t>杨永春</t>
  </si>
  <si>
    <r>
      <rPr>
        <sz val="28"/>
        <rFont val="仿宋"/>
        <charset val="134"/>
      </rPr>
      <t>项目总投资390万元
建设内容：新建0.2-0.8m</t>
    </r>
    <r>
      <rPr>
        <sz val="28"/>
        <rFont val="宋体"/>
        <charset val="134"/>
      </rPr>
      <t>³</t>
    </r>
    <r>
      <rPr>
        <sz val="28"/>
        <rFont val="仿宋"/>
        <charset val="134"/>
      </rPr>
      <t>/s防渗渠5.2公里及配套，75万元/公里。</t>
    </r>
  </si>
  <si>
    <r>
      <rPr>
        <sz val="28"/>
        <rFont val="仿宋"/>
        <charset val="134"/>
      </rPr>
      <t>项目总投资1125万元
建设内容：新建0.2-0.8m</t>
    </r>
    <r>
      <rPr>
        <sz val="28"/>
        <rFont val="宋体"/>
        <charset val="134"/>
      </rPr>
      <t>³</t>
    </r>
    <r>
      <rPr>
        <sz val="28"/>
        <rFont val="仿宋"/>
        <charset val="134"/>
      </rPr>
      <t>/s防渗渠15公里及配套，75万元/公里。</t>
    </r>
  </si>
  <si>
    <r>
      <rPr>
        <sz val="28"/>
        <rFont val="仿宋"/>
        <charset val="134"/>
      </rPr>
      <t>项目总投资1500万元
建设内容：新建0.2-0.8m</t>
    </r>
    <r>
      <rPr>
        <sz val="28"/>
        <rFont val="宋体"/>
        <charset val="134"/>
      </rPr>
      <t>³</t>
    </r>
    <r>
      <rPr>
        <sz val="28"/>
        <rFont val="仿宋"/>
        <charset val="134"/>
      </rPr>
      <t>/s防渗渠20公里及配套，75万元/公里。</t>
    </r>
  </si>
  <si>
    <r>
      <rPr>
        <sz val="28"/>
        <rFont val="仿宋"/>
        <charset val="134"/>
      </rPr>
      <t>项目总投资1732.5万元
建设内容：新建0.2-0.8m</t>
    </r>
    <r>
      <rPr>
        <sz val="28"/>
        <rFont val="宋体"/>
        <charset val="134"/>
      </rPr>
      <t>³</t>
    </r>
    <r>
      <rPr>
        <sz val="28"/>
        <rFont val="仿宋"/>
        <charset val="134"/>
      </rPr>
      <t>/s防渗渠23.1公里及配套，75万元/公里。</t>
    </r>
  </si>
  <si>
    <r>
      <rPr>
        <sz val="28"/>
        <rFont val="仿宋"/>
        <charset val="134"/>
      </rPr>
      <t>项目总投资397.5万元
建设内容：新建0.2-0.8m</t>
    </r>
    <r>
      <rPr>
        <sz val="28"/>
        <rFont val="宋体"/>
        <charset val="134"/>
      </rPr>
      <t>³</t>
    </r>
    <r>
      <rPr>
        <sz val="28"/>
        <rFont val="仿宋"/>
        <charset val="134"/>
      </rPr>
      <t>/s防渗渠5.3公里及配套，75万元/公里。</t>
    </r>
  </si>
  <si>
    <r>
      <rPr>
        <sz val="28"/>
        <rFont val="仿宋"/>
        <charset val="134"/>
      </rPr>
      <t>项目总投资375万元
建设内容：新建0.2-0.8m</t>
    </r>
    <r>
      <rPr>
        <sz val="28"/>
        <rFont val="宋体"/>
        <charset val="134"/>
      </rPr>
      <t>³</t>
    </r>
    <r>
      <rPr>
        <sz val="28"/>
        <rFont val="仿宋"/>
        <charset val="134"/>
      </rPr>
      <t>/s防渗渠5公里及配套，75万元/公里。</t>
    </r>
  </si>
  <si>
    <r>
      <rPr>
        <sz val="28"/>
        <rFont val="仿宋"/>
        <charset val="134"/>
      </rPr>
      <t>项目总投资441万元
建设内容：新建0.2-0.8m</t>
    </r>
    <r>
      <rPr>
        <sz val="28"/>
        <rFont val="宋体"/>
        <charset val="134"/>
      </rPr>
      <t>³</t>
    </r>
    <r>
      <rPr>
        <sz val="28"/>
        <rFont val="仿宋"/>
        <charset val="134"/>
      </rPr>
      <t>/s防渗渠6.3公里及配套，70万元/公里。</t>
    </r>
  </si>
  <si>
    <t>恰其库木管理区4村、6村</t>
  </si>
  <si>
    <r>
      <rPr>
        <sz val="28"/>
        <rFont val="仿宋"/>
        <charset val="134"/>
      </rPr>
      <t>项目总投资750万元
建设内容：新建0.2-0.8m</t>
    </r>
    <r>
      <rPr>
        <sz val="28"/>
        <rFont val="宋体"/>
        <charset val="134"/>
      </rPr>
      <t>³</t>
    </r>
    <r>
      <rPr>
        <sz val="28"/>
        <rFont val="仿宋"/>
        <charset val="134"/>
      </rPr>
      <t>/s防渗渠10公里及配套，75万元/公里。</t>
    </r>
  </si>
  <si>
    <t>项目总投资450万元
建设内容：跨省就业2250人，按照每人不超过2000元的标准进行补贴。</t>
  </si>
  <si>
    <t>项目总投资1503.3万元
建设内容：疆内跨地州市（含兵团）就业15033人，按照每人不超过1000元的标准进行补贴。</t>
  </si>
  <si>
    <t>项目总投资64.2万元
建设内容：地区内跨县（含兵团）就业3210人，按照每人不超过200元的标准进行补贴。</t>
  </si>
  <si>
    <t>项目总投资112.2万元
建设内容：自主创业（20㎡以上）561户，按照每户2000元的标准补贴。</t>
  </si>
  <si>
    <t>项目总投资27.6万元
建设内容：自主创业（20㎡以下）276户，按照每户1000元的标准补贴。</t>
  </si>
  <si>
    <t>金森</t>
  </si>
  <si>
    <t>洛克乡、金果镇、恰尔巴格镇、伯西热克镇、乌夏巴什镇、阿克塔什镇、白杨镇</t>
  </si>
  <si>
    <t>项目总投资200万元
建设内容：建设农村公共厕所39座，30㎡/座，配套化粪池，10万元/座。其中洛克乡1座、金果镇4座（40㎡/座，15万元/座）、恰尔巴格镇6座、伯西热克镇2座、乌夏巴什镇3座、阿克塔什镇2座。</t>
  </si>
  <si>
    <t>叶城县农村饮水安全工程建设服务站</t>
  </si>
  <si>
    <t>唐海军</t>
  </si>
  <si>
    <r>
      <rPr>
        <sz val="28"/>
        <rFont val="仿宋"/>
        <charset val="134"/>
      </rPr>
      <t>新建0.6-1m</t>
    </r>
    <r>
      <rPr>
        <sz val="28"/>
        <rFont val="宋体"/>
        <charset val="134"/>
      </rPr>
      <t>³</t>
    </r>
    <r>
      <rPr>
        <sz val="28"/>
        <rFont val="仿宋"/>
        <charset val="134"/>
      </rPr>
      <t>/s防渗渠5.6公里，配套渠系建筑物124座。</t>
    </r>
  </si>
  <si>
    <t>西合休乡</t>
  </si>
  <si>
    <t>尹建军</t>
  </si>
  <si>
    <r>
      <rPr>
        <sz val="28"/>
        <rFont val="仿宋"/>
        <charset val="134"/>
      </rPr>
      <t>新建0.2-1.0m</t>
    </r>
    <r>
      <rPr>
        <sz val="28"/>
        <rFont val="宋体"/>
        <charset val="134"/>
      </rPr>
      <t>³</t>
    </r>
    <r>
      <rPr>
        <sz val="28"/>
        <rFont val="仿宋"/>
        <charset val="134"/>
      </rPr>
      <t>/s防渗渠约5.62公里及附属设施。本次建设5条渠道，配套渠系建筑物33座</t>
    </r>
  </si>
  <si>
    <t>修建 0.2-0.8m3/s防渗渠道5.5公里，并配套渠系建筑物。</t>
  </si>
  <si>
    <r>
      <rPr>
        <sz val="28"/>
        <rFont val="仿宋"/>
        <charset val="134"/>
      </rPr>
      <t>新建0.2-1m</t>
    </r>
    <r>
      <rPr>
        <sz val="28"/>
        <rFont val="宋体"/>
        <charset val="134"/>
      </rPr>
      <t>³</t>
    </r>
    <r>
      <rPr>
        <sz val="28"/>
        <rFont val="仿宋"/>
        <charset val="134"/>
      </rPr>
      <t>/s防渗渠约3.9公里及附属设施。</t>
    </r>
  </si>
  <si>
    <r>
      <rPr>
        <sz val="28"/>
        <rFont val="仿宋"/>
        <charset val="134"/>
      </rPr>
      <t>新建防渗渠3公里，其中：0.8m</t>
    </r>
    <r>
      <rPr>
        <sz val="28"/>
        <rFont val="宋体"/>
        <charset val="134"/>
      </rPr>
      <t>³</t>
    </r>
    <r>
      <rPr>
        <sz val="28"/>
        <rFont val="仿宋"/>
        <charset val="134"/>
      </rPr>
      <t>/S流量300米，0.5流量2.7公里</t>
    </r>
  </si>
  <si>
    <r>
      <rPr>
        <sz val="28"/>
        <rFont val="仿宋"/>
        <charset val="134"/>
      </rPr>
      <t>新建0.2-0.8m</t>
    </r>
    <r>
      <rPr>
        <sz val="28"/>
        <rFont val="宋体"/>
        <charset val="134"/>
      </rPr>
      <t>³</t>
    </r>
    <r>
      <rPr>
        <sz val="28"/>
        <rFont val="仿宋"/>
        <charset val="134"/>
      </rPr>
      <t>/s防渗渠约5.5公里及附属设施</t>
    </r>
  </si>
  <si>
    <t>王英</t>
  </si>
  <si>
    <t>项目总投资1800万元。
建设内容：资助对象为就读于中职、中专（成人中专）、技工、高职等接受职业教育的叶城县户籍脱贫户家庭子女（含监测帮扶对象家庭子女）的实施补助，每人补助3000元，预计享受学生6000人。</t>
  </si>
  <si>
    <t>项目投资：716万元
建设内容：1、新建污水管网10公里，配套检查井、化粪池等附属设施，计划投资600万元，涉及农户262户；2、对原老砖厂80亩地进行复耕修复，每亩10000元，计划投资80万元；3、在复耕土地及辖区房前绿化带种植“大马士革”玫瑰60000株，每株6元，计划投资36万元。</t>
  </si>
  <si>
    <t>叶城县2025年阿克塔什镇6村示范村建设项目</t>
  </si>
  <si>
    <t>阿克塔什镇6村</t>
  </si>
  <si>
    <t>项目投资：1800万元
建设内容：1、对阿克塔什镇鲜果基地2040亩果品进行嫁接改优，其中：苹果1320亩(嫁接香妃海棠、水蜜桃苹果、瑞雪），梨子510亩（嫁接红啤梨），杏子210亩（嫁接金玉）。
2、高效节水4100亩。
3、新建水系管网2.5公里及附属配套设施。</t>
  </si>
  <si>
    <t>叶城县巴仁乡4村示范村乡村建设项目</t>
  </si>
  <si>
    <t>项目投资：1000万元
建设内容：新建污水管网15公里，涉及432户。</t>
  </si>
  <si>
    <t>叶城县巴仁乡10村示范村乡村建设项目</t>
  </si>
  <si>
    <t>项目投资：950万元
建设内容：1、林粮间作节水灌溉500亩，配套沉砂池等附属设施；2、新建污水管网13.5公里，及附属设施，涉及400户。</t>
  </si>
  <si>
    <t>叶城县2025年白杨镇7村示范村乡村建设项目</t>
  </si>
  <si>
    <t>白杨镇7村</t>
  </si>
  <si>
    <t>项目投资：500万元
建设内容：实施207户污水管网建设，配套防渗渠建设6.7公里，依托水资源推进农家乐发展水上休闲娱乐，打造民俗休闲娱乐场地。提升沿路环境，进行核桃改良、提质增效。</t>
  </si>
  <si>
    <t>项目投资：800万元
建设内容：伯西热克镇15村新建一栋地下1层、地上2层4000平米的石榴温泉休闲中心。</t>
  </si>
  <si>
    <t>通过村委会+农户+公司运营收益助农的模式，投产后预计增加40个就业岗位，极大扩展农文旅载体、提升乡村旅游品牌。</t>
  </si>
  <si>
    <t>叶城县2025年伯西热克镇11村产业园建设项目</t>
  </si>
  <si>
    <t>项目投资：160万元
建设内容：采购破碎机2台，除尘环保设备等，</t>
  </si>
  <si>
    <t>叶城县2025年依力克其乡12村示范村建设项目</t>
  </si>
  <si>
    <t>依力克其乡12村</t>
  </si>
  <si>
    <r>
      <rPr>
        <sz val="16"/>
        <rFont val="仿宋"/>
        <charset val="134"/>
      </rPr>
      <t>项目投资：1200万元
建设内容：①新建林粮间作节水 2000 亩，1800 元/亩，总投资360万元；②新建 0.2-0.8m</t>
    </r>
    <r>
      <rPr>
        <sz val="16"/>
        <rFont val="宋体"/>
        <charset val="134"/>
      </rPr>
      <t>³</t>
    </r>
    <r>
      <rPr>
        <sz val="16"/>
        <rFont val="仿宋"/>
        <charset val="134"/>
      </rPr>
      <t>/s 防渗渠5km，75 万元/km，总投资 375 万元；③土地平整1900亩，1500 元/亩，总投资 285万元；④道路提升改造 8000 ㎡，总投资96万元；⑤配套水电及其附属设施。</t>
    </r>
  </si>
  <si>
    <t>叶城县2025年乌夏巴什镇11村示范村建设项目</t>
  </si>
  <si>
    <t>乌夏巴什镇11村</t>
  </si>
  <si>
    <t>项目投资：606万元
建设内容：土地碎片化整理1184亩，防渗渠5.7公里，及其附属设施。</t>
  </si>
  <si>
    <t>项目总投资：2870万元
建设内容：1.发展水产养殖170亩，并配套水产育苗设备1套；
2.新建砂砾石道路1.54公里、新建木桥两座、地坪硬化4000平方米等其他配套附属设施；
3.新建污水管网7公里及灌溉管网4.6公里，5000平方米渠道改造提升，及村容村貌改造与提升等。</t>
  </si>
  <si>
    <t>叶城县宗朗乡5村示范村乡村建设项目</t>
  </si>
  <si>
    <t>宗朗乡5村</t>
  </si>
  <si>
    <t>项目资金：780万元
建设内容：新建污水管网10公里，配套检查井等附属设施，涉及292户。</t>
  </si>
  <si>
    <t>叶城县2025年依提木孔镇15村示范村乡村建设项目</t>
  </si>
  <si>
    <t>依提木孔镇15村</t>
  </si>
  <si>
    <t>项目总投1000万元
建设内容：新建7000平方米玻璃温室及附属配套</t>
  </si>
  <si>
    <t>叶城县2025年依提木孔镇11村示范村乡村建设项目</t>
  </si>
  <si>
    <t>项目总投资1670万元
建设内容：土地碎片化整理250亩,1500元/亩,苗圃建设150亩(杨树苗50亩,杏树50亩绿化苗木50亩),定植开心果50亩,花椒50亩;投资1500万元,新建10000平方米农家乐1座及附属设施配套。投资585万元,新建污水管网9公里及附属配套,65万元/公里</t>
  </si>
  <si>
    <t>叶城县2025年依提木孔镇21村示范村乡村建设项目</t>
  </si>
  <si>
    <r>
      <rPr>
        <sz val="16"/>
        <rFont val="仿宋"/>
        <charset val="134"/>
      </rPr>
      <t>项目总投资600万元
建设内容：实施土地碎片化整理</t>
    </r>
    <r>
      <rPr>
        <b/>
        <sz val="18"/>
        <color indexed="10"/>
        <rFont val="仿宋"/>
        <charset val="134"/>
      </rPr>
      <t>200</t>
    </r>
    <r>
      <rPr>
        <sz val="16"/>
        <rFont val="仿宋"/>
        <charset val="134"/>
      </rPr>
      <t>亩，1500元/亩。种植开心果200亩套种玫瑰花,新建污水管网7公里及附属配套,65万元/公里。</t>
    </r>
  </si>
  <si>
    <t>洛克乡玉吉米力克（7）村示范村建设项目</t>
  </si>
  <si>
    <t>洛克乡7村</t>
  </si>
  <si>
    <t>1、林粮间作节水设施配套900亩，配套沉砂池、泵房及电力设施等，2、实施土地平整、林果提质增效900亩包含复合肥、尿素、修剪、嫁接等</t>
  </si>
  <si>
    <t>900亩</t>
  </si>
  <si>
    <t>乡镇</t>
  </si>
  <si>
    <t>资金量</t>
  </si>
  <si>
    <t>占比</t>
  </si>
  <si>
    <t>公共厕所</t>
  </si>
  <si>
    <t>产业到户项目</t>
  </si>
  <si>
    <t>村庄规划编制（含修编）补助</t>
  </si>
  <si>
    <t>公共服务岗位</t>
  </si>
  <si>
    <t>农村危房改造等农房改造</t>
  </si>
  <si>
    <t>少数民族特色村寨建设项目</t>
  </si>
  <si>
    <t>“一站式”社区综合服务设施建设</t>
  </si>
  <si>
    <t>帮扶车间（特色手工基地）建设</t>
  </si>
  <si>
    <t>产业路、资源路、旅游路建设</t>
  </si>
  <si>
    <t>林草基地建设</t>
  </si>
  <si>
    <t>以工代训</t>
  </si>
  <si>
    <t>农村电网建设（通生产、生活用电、提高综合电压和供电可靠性）</t>
  </si>
  <si>
    <t>光伏电站建设</t>
  </si>
  <si>
    <t>创业培训</t>
  </si>
  <si>
    <t>数字乡村建设（信息通信基础设施建设、数字化、智能化建设等）</t>
  </si>
  <si>
    <t>农村清洁能源设施建设（燃气、户用光伏、风电、水电、农村生物质能源、北方地区清洁取暖等）</t>
  </si>
  <si>
    <t>乡村工匠培育培训</t>
  </si>
  <si>
    <t>农业农村基础设施中长期贷款贴息</t>
  </si>
  <si>
    <t>乡村工匠大师工作室</t>
  </si>
  <si>
    <t>品牌打造和展销平台</t>
  </si>
  <si>
    <t>乡村工匠传习所</t>
  </si>
  <si>
    <t>小型农田水利设施建设</t>
  </si>
  <si>
    <t>农村垃圾治理</t>
  </si>
  <si>
    <t>学校建设或改造（含幼儿园）</t>
  </si>
  <si>
    <t>村卫生室标准化建设</t>
  </si>
  <si>
    <t>人才培养</t>
  </si>
  <si>
    <t>农村养老设施建设（养老院、幸福院、日间照料中心等）</t>
  </si>
  <si>
    <t>公共照明设施</t>
  </si>
  <si>
    <t>开展县乡村公共服务一体化示范创建</t>
  </si>
  <si>
    <t>小额信贷风险补偿金</t>
  </si>
  <si>
    <t>其他（便民综合服务设施、文化活动广场、体育设施、村级客运站、农村公益性殡葬设施建设等）</t>
  </si>
  <si>
    <t>特色产业保险保费补助</t>
  </si>
  <si>
    <t>新型经营主体贷款贴息</t>
  </si>
  <si>
    <t>防贫保险（基金）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</si>
</sst>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_ "/>
  </numFmts>
  <fonts count="50">
    <font>
      <sz val="12"/>
      <color theme="1"/>
      <name val="等线"/>
      <charset val="134"/>
      <scheme val="minor"/>
    </font>
    <font>
      <b/>
      <sz val="12"/>
      <color theme="1"/>
      <name val="等线"/>
      <charset val="134"/>
      <scheme val="minor"/>
    </font>
    <font>
      <sz val="12"/>
      <color theme="1"/>
      <name val="方正仿宋_GBK"/>
      <charset val="134"/>
    </font>
    <font>
      <b/>
      <sz val="16"/>
      <name val="黑体"/>
      <charset val="134"/>
    </font>
    <font>
      <b/>
      <sz val="16"/>
      <name val="仿宋"/>
      <charset val="134"/>
    </font>
    <font>
      <sz val="16"/>
      <name val="仿宋"/>
      <charset val="134"/>
    </font>
    <font>
      <sz val="18"/>
      <name val="仿宋"/>
      <charset val="134"/>
    </font>
    <font>
      <sz val="11"/>
      <name val="方正小标宋_GBK"/>
      <charset val="134"/>
    </font>
    <font>
      <sz val="22"/>
      <name val="方正小标宋_GBK"/>
      <charset val="134"/>
    </font>
    <font>
      <b/>
      <sz val="16"/>
      <name val="宋体"/>
      <charset val="134"/>
    </font>
    <font>
      <b/>
      <sz val="22"/>
      <name val="仿宋"/>
      <charset val="134"/>
    </font>
    <font>
      <b/>
      <sz val="28"/>
      <name val="仿宋"/>
      <charset val="134"/>
    </font>
    <font>
      <sz val="28"/>
      <name val="仿宋"/>
      <charset val="134"/>
    </font>
    <font>
      <sz val="11"/>
      <name val="宋体"/>
      <charset val="134"/>
    </font>
    <font>
      <sz val="14"/>
      <name val="宋体"/>
      <charset val="134"/>
    </font>
    <font>
      <sz val="12"/>
      <name val="等线"/>
      <charset val="134"/>
      <scheme val="minor"/>
    </font>
    <font>
      <sz val="36"/>
      <name val="方正小标宋_GBK"/>
      <charset val="134"/>
    </font>
    <font>
      <sz val="22"/>
      <name val="仿宋"/>
      <charset val="134"/>
    </font>
    <font>
      <sz val="28"/>
      <name val="方正仿宋_GBK"/>
      <charset val="134"/>
    </font>
    <font>
      <sz val="20"/>
      <name val="仿宋"/>
      <charset val="134"/>
    </font>
    <font>
      <b/>
      <sz val="20"/>
      <name val="仿宋"/>
      <charset val="134"/>
    </font>
    <font>
      <sz val="20"/>
      <name val="方正仿宋_GBK"/>
      <charset val="134"/>
    </font>
    <font>
      <sz val="16"/>
      <name val="宋体"/>
      <charset val="134"/>
    </font>
    <font>
      <sz val="16"/>
      <name val="方正小标宋_GBK"/>
      <charset val="134"/>
    </font>
    <font>
      <sz val="14"/>
      <name val="仿宋"/>
      <charset val="134"/>
    </font>
    <font>
      <sz val="16"/>
      <name val="方正仿宋_GBK"/>
      <charset val="134"/>
    </font>
    <font>
      <sz val="16"/>
      <name val="方正仿宋简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0"/>
      <name val="宋体"/>
      <charset val="134"/>
    </font>
    <font>
      <sz val="28"/>
      <name val="宋体"/>
      <charset val="134"/>
    </font>
    <font>
      <b/>
      <sz val="18"/>
      <color indexed="10"/>
      <name val="仿宋"/>
      <charset val="134"/>
    </font>
  </fonts>
  <fills count="3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5" borderId="11"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2" applyNumberFormat="0" applyFill="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5" fillId="0" borderId="0" applyNumberFormat="0" applyFill="0" applyBorder="0" applyAlignment="0" applyProtection="0">
      <alignment vertical="center"/>
    </xf>
    <xf numFmtId="0" fontId="36" fillId="6" borderId="14" applyNumberFormat="0" applyAlignment="0" applyProtection="0">
      <alignment vertical="center"/>
    </xf>
    <xf numFmtId="0" fontId="37" fillId="7" borderId="15" applyNumberFormat="0" applyAlignment="0" applyProtection="0">
      <alignment vertical="center"/>
    </xf>
    <xf numFmtId="0" fontId="38" fillId="7" borderId="14" applyNumberFormat="0" applyAlignment="0" applyProtection="0">
      <alignment vertical="center"/>
    </xf>
    <xf numFmtId="0" fontId="39" fillId="8" borderId="16" applyNumberFormat="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cellStyleXfs>
  <cellXfs count="203">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10" fontId="2" fillId="0" borderId="1" xfId="3" applyNumberFormat="1" applyFont="1" applyBorder="1" applyAlignment="1">
      <alignment horizontal="center" vertical="center"/>
    </xf>
    <xf numFmtId="0" fontId="2" fillId="4"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176" fontId="3"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7" fillId="0" borderId="0" xfId="0" applyFont="1" applyFill="1" applyBorder="1">
      <alignment vertical="center"/>
    </xf>
    <xf numFmtId="0" fontId="8" fillId="0" borderId="0" xfId="0" applyFont="1" applyFill="1" applyBorder="1">
      <alignment vertical="center"/>
    </xf>
    <xf numFmtId="0" fontId="9" fillId="0" borderId="0" xfId="0" applyFont="1" applyFill="1" applyBorder="1">
      <alignment vertical="center"/>
    </xf>
    <xf numFmtId="0" fontId="10" fillId="0" borderId="0" xfId="0" applyFont="1" applyFill="1" applyBorder="1" applyAlignment="1">
      <alignment vertical="center" wrapText="1"/>
    </xf>
    <xf numFmtId="0" fontId="11" fillId="0" borderId="0" xfId="0" applyFont="1" applyFill="1" applyAlignment="1">
      <alignment horizontal="center" vertical="center"/>
    </xf>
    <xf numFmtId="0" fontId="12"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xf>
    <xf numFmtId="0" fontId="13" fillId="0" borderId="0" xfId="0" applyFont="1" applyFill="1" applyAlignment="1">
      <alignment horizontal="center" wrapText="1"/>
    </xf>
    <xf numFmtId="0" fontId="13" fillId="0" borderId="0" xfId="0" applyFont="1" applyFill="1" applyAlignment="1">
      <alignment horizontal="left" wrapText="1"/>
    </xf>
    <xf numFmtId="176" fontId="13" fillId="0" borderId="0" xfId="0" applyNumberFormat="1" applyFont="1" applyFill="1" applyAlignment="1">
      <alignment horizontal="center" wrapText="1"/>
    </xf>
    <xf numFmtId="0" fontId="14" fillId="0" borderId="0" xfId="0" applyFont="1" applyFill="1" applyAlignment="1">
      <alignment horizontal="center" wrapText="1"/>
    </xf>
    <xf numFmtId="0" fontId="14" fillId="0" borderId="0" xfId="0" applyFont="1" applyFill="1" applyAlignment="1">
      <alignment horizontal="center" vertical="center" wrapText="1"/>
    </xf>
    <xf numFmtId="0" fontId="15" fillId="0" borderId="0" xfId="0" applyFont="1" applyFill="1">
      <alignment vertical="center"/>
    </xf>
    <xf numFmtId="0" fontId="15" fillId="0" borderId="0" xfId="0" applyFont="1" applyFill="1" applyBorder="1">
      <alignment vertical="center"/>
    </xf>
    <xf numFmtId="0" fontId="16" fillId="0" borderId="0" xfId="0" applyFont="1" applyFill="1" applyAlignment="1">
      <alignment horizontal="center" vertical="center"/>
    </xf>
    <xf numFmtId="0" fontId="16"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vertical="center" wrapText="1"/>
    </xf>
    <xf numFmtId="0" fontId="11"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2" fillId="2" borderId="1" xfId="0" applyFont="1" applyFill="1" applyBorder="1" applyAlignment="1" applyProtection="1">
      <alignment horizontal="center" vertical="center" wrapText="1"/>
    </xf>
    <xf numFmtId="176" fontId="16" fillId="0" borderId="0" xfId="0" applyNumberFormat="1" applyFont="1" applyFill="1" applyAlignment="1">
      <alignment horizontal="center" vertical="center"/>
    </xf>
    <xf numFmtId="176" fontId="16" fillId="0" borderId="0" xfId="0" applyNumberFormat="1" applyFont="1" applyFill="1" applyAlignment="1">
      <alignment vertical="center"/>
    </xf>
    <xf numFmtId="176" fontId="8" fillId="0" borderId="0" xfId="0" applyNumberFormat="1" applyFont="1" applyFill="1" applyAlignment="1">
      <alignment horizontal="center" vertical="center"/>
    </xf>
    <xf numFmtId="176" fontId="3" fillId="0" borderId="2" xfId="0" applyNumberFormat="1" applyFont="1" applyFill="1" applyBorder="1" applyAlignment="1" applyProtection="1">
      <alignment horizontal="center" vertical="center" wrapText="1"/>
    </xf>
    <xf numFmtId="176" fontId="3" fillId="0" borderId="3" xfId="0" applyNumberFormat="1" applyFont="1" applyFill="1" applyBorder="1" applyAlignment="1" applyProtection="1">
      <alignment horizontal="center" vertical="center" wrapText="1"/>
    </xf>
    <xf numFmtId="176" fontId="3" fillId="0" borderId="4" xfId="0" applyNumberFormat="1" applyFont="1" applyFill="1" applyBorder="1" applyAlignment="1" applyProtection="1">
      <alignment horizontal="center" vertical="center" wrapText="1"/>
    </xf>
    <xf numFmtId="176" fontId="3" fillId="0" borderId="5"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10" fontId="11" fillId="0" borderId="1" xfId="3" applyNumberFormat="1" applyFont="1" applyFill="1" applyBorder="1" applyAlignment="1" applyProtection="1">
      <alignment horizontal="center" vertical="center" wrapText="1"/>
    </xf>
    <xf numFmtId="176" fontId="11" fillId="0" borderId="1" xfId="0" applyNumberFormat="1" applyFont="1" applyFill="1" applyBorder="1" applyAlignment="1" applyProtection="1">
      <alignment horizontal="center" vertical="center" wrapText="1"/>
    </xf>
    <xf numFmtId="176" fontId="12" fillId="0" borderId="1"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7" fillId="0" borderId="0" xfId="0" applyFont="1" applyFill="1">
      <alignment vertical="center"/>
    </xf>
    <xf numFmtId="0" fontId="8" fillId="0" borderId="0" xfId="0" applyFont="1" applyFill="1">
      <alignment vertical="center"/>
    </xf>
    <xf numFmtId="0" fontId="9" fillId="0" borderId="0" xfId="0" applyFont="1" applyFill="1">
      <alignment vertical="center"/>
    </xf>
    <xf numFmtId="0" fontId="17" fillId="0" borderId="1" xfId="0" applyFont="1" applyFill="1" applyBorder="1" applyAlignment="1">
      <alignment horizontal="center" vertical="center" wrapText="1"/>
    </xf>
    <xf numFmtId="0" fontId="10" fillId="0" borderId="0" xfId="0" applyFont="1" applyFill="1" applyAlignment="1">
      <alignment vertical="center" wrapText="1"/>
    </xf>
    <xf numFmtId="0" fontId="11" fillId="0" borderId="1" xfId="0" applyFont="1" applyFill="1" applyBorder="1" applyAlignment="1">
      <alignment horizontal="center" vertical="center" wrapText="1"/>
    </xf>
    <xf numFmtId="0" fontId="10" fillId="0" borderId="0" xfId="0" applyFont="1" applyFill="1" applyAlignment="1">
      <alignment horizontal="center" vertical="center"/>
    </xf>
    <xf numFmtId="0" fontId="12" fillId="4" borderId="0" xfId="0" applyFont="1" applyFill="1" applyAlignment="1">
      <alignment horizontal="center" vertical="center" wrapText="1"/>
    </xf>
    <xf numFmtId="0" fontId="12" fillId="0" borderId="0" xfId="0" applyFont="1" applyFill="1" applyBorder="1" applyAlignment="1" applyProtection="1">
      <alignment horizontal="center" vertical="center" wrapText="1"/>
    </xf>
    <xf numFmtId="0" fontId="12" fillId="0" borderId="0" xfId="0" applyFont="1" applyFill="1" applyAlignment="1">
      <alignment horizontal="center" vertical="center"/>
    </xf>
    <xf numFmtId="0" fontId="10" fillId="0" borderId="3"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vertical="center" wrapText="1"/>
    </xf>
    <xf numFmtId="0" fontId="10" fillId="0" borderId="3"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0" fontId="10" fillId="0" borderId="1" xfId="3" applyNumberFormat="1" applyFont="1" applyFill="1" applyBorder="1" applyAlignment="1" applyProtection="1">
      <alignment horizontal="center" vertical="center" wrapText="1"/>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78" fontId="12" fillId="0" borderId="0" xfId="0" applyNumberFormat="1" applyFont="1" applyFill="1" applyAlignment="1">
      <alignment horizontal="center" vertical="center" wrapText="1"/>
    </xf>
    <xf numFmtId="0" fontId="18" fillId="0" borderId="1" xfId="0"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2" fillId="0" borderId="1" xfId="0" applyFont="1" applyFill="1" applyBorder="1" applyAlignment="1">
      <alignment vertical="center" wrapText="1"/>
    </xf>
    <xf numFmtId="0" fontId="11" fillId="0" borderId="3"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center" vertical="center"/>
    </xf>
    <xf numFmtId="0" fontId="12" fillId="0" borderId="1" xfId="0" applyFont="1" applyFill="1" applyBorder="1" applyAlignment="1">
      <alignment horizontal="center" vertical="center"/>
    </xf>
    <xf numFmtId="0" fontId="12" fillId="0" borderId="6"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19" fillId="0" borderId="0" xfId="0" applyFont="1" applyFill="1" applyBorder="1" applyAlignment="1" applyProtection="1">
      <alignment horizontal="center" vertical="center" wrapText="1"/>
    </xf>
    <xf numFmtId="0" fontId="19" fillId="0" borderId="0" xfId="0" applyFont="1" applyFill="1" applyBorder="1" applyAlignment="1">
      <alignment horizontal="center" vertical="center"/>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4" fillId="0" borderId="3"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19"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vertical="center" wrapText="1"/>
    </xf>
    <xf numFmtId="0" fontId="20" fillId="0" borderId="1" xfId="0" applyFont="1" applyFill="1" applyBorder="1" applyAlignment="1" applyProtection="1">
      <alignment horizontal="center" vertical="center" wrapText="1"/>
    </xf>
    <xf numFmtId="10" fontId="4" fillId="0" borderId="1" xfId="3" applyNumberFormat="1" applyFont="1" applyFill="1" applyBorder="1" applyAlignment="1" applyProtection="1">
      <alignment horizontal="center" vertical="center" wrapText="1"/>
    </xf>
    <xf numFmtId="176"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10" fontId="20" fillId="0" borderId="1" xfId="3" applyNumberFormat="1" applyFont="1" applyFill="1" applyBorder="1" applyAlignment="1" applyProtection="1">
      <alignment horizontal="center" vertical="center" wrapText="1"/>
    </xf>
    <xf numFmtId="176" fontId="20" fillId="0" borderId="1" xfId="0" applyNumberFormat="1"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19"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19" fillId="0" borderId="4" xfId="0" applyFont="1" applyFill="1" applyBorder="1" applyAlignment="1" applyProtection="1">
      <alignment horizontal="center" vertical="center" wrapText="1"/>
    </xf>
    <xf numFmtId="0" fontId="19" fillId="0" borderId="1" xfId="0" applyFont="1" applyFill="1" applyBorder="1" applyAlignment="1">
      <alignment vertical="center" wrapText="1"/>
    </xf>
    <xf numFmtId="176" fontId="19" fillId="0" borderId="1" xfId="0" applyNumberFormat="1" applyFont="1" applyFill="1" applyBorder="1" applyAlignment="1">
      <alignment horizontal="center" vertical="center"/>
    </xf>
    <xf numFmtId="0" fontId="19" fillId="0" borderId="1" xfId="0" applyFont="1" applyFill="1" applyBorder="1" applyAlignment="1" applyProtection="1">
      <alignment horizontal="center" vertical="center"/>
    </xf>
    <xf numFmtId="177" fontId="19"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20" fillId="0" borderId="3" xfId="0" applyFont="1" applyFill="1" applyBorder="1" applyAlignment="1" applyProtection="1">
      <alignment horizontal="left" vertical="center" wrapText="1"/>
    </xf>
    <xf numFmtId="0" fontId="20" fillId="0" borderId="6" xfId="0" applyFont="1" applyFill="1" applyBorder="1" applyAlignment="1" applyProtection="1">
      <alignment horizontal="left" vertical="center" wrapText="1"/>
    </xf>
    <xf numFmtId="0" fontId="20" fillId="0" borderId="4" xfId="0" applyFont="1" applyFill="1" applyBorder="1" applyAlignment="1" applyProtection="1">
      <alignment horizontal="left" vertical="center" wrapText="1"/>
    </xf>
    <xf numFmtId="0" fontId="20" fillId="0" borderId="3" xfId="0" applyFont="1" applyFill="1" applyBorder="1" applyAlignment="1" applyProtection="1">
      <alignment horizontal="center" vertical="center" wrapText="1"/>
    </xf>
    <xf numFmtId="0" fontId="20" fillId="0" borderId="4" xfId="0" applyFont="1" applyFill="1" applyBorder="1" applyAlignment="1" applyProtection="1">
      <alignment horizontal="center" vertical="center" wrapText="1"/>
    </xf>
    <xf numFmtId="0" fontId="9" fillId="0" borderId="0" xfId="0" applyFont="1" applyFill="1" applyBorder="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5" fillId="0" borderId="0" xfId="0" applyFont="1" applyFill="1" applyBorder="1" applyAlignment="1">
      <alignment horizontal="center" vertical="center"/>
    </xf>
    <xf numFmtId="0" fontId="22" fillId="0" borderId="0" xfId="0" applyFont="1" applyFill="1" applyAlignment="1">
      <alignment horizontal="left" wrapText="1"/>
    </xf>
    <xf numFmtId="0" fontId="13" fillId="0" borderId="0" xfId="0" applyFont="1" applyFill="1" applyAlignment="1">
      <alignment horizontal="left" vertical="center" wrapText="1"/>
    </xf>
    <xf numFmtId="0" fontId="23" fillId="0" borderId="0" xfId="0" applyFont="1" applyFill="1" applyAlignment="1">
      <alignment horizontal="center" vertical="center"/>
    </xf>
    <xf numFmtId="0" fontId="23" fillId="0" borderId="0" xfId="0" applyFont="1" applyFill="1" applyAlignment="1">
      <alignment horizontal="left" vertical="center"/>
    </xf>
    <xf numFmtId="0" fontId="3" fillId="0" borderId="1" xfId="0" applyFont="1" applyFill="1" applyBorder="1" applyAlignment="1" applyProtection="1">
      <alignment vertical="center"/>
    </xf>
    <xf numFmtId="0" fontId="4" fillId="0" borderId="8"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2" xfId="0" applyFont="1" applyFill="1" applyBorder="1" applyAlignment="1" applyProtection="1">
      <alignment vertical="center" wrapText="1"/>
    </xf>
    <xf numFmtId="0" fontId="4"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24"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left" vertical="center" wrapText="1"/>
    </xf>
    <xf numFmtId="0" fontId="5" fillId="0" borderId="1" xfId="0" applyFont="1" applyFill="1" applyBorder="1" applyAlignment="1">
      <alignment vertical="center" wrapText="1"/>
    </xf>
    <xf numFmtId="0" fontId="24" fillId="0" borderId="1"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176" fontId="3" fillId="0" borderId="1" xfId="0" applyNumberFormat="1" applyFont="1" applyFill="1" applyBorder="1" applyAlignment="1" applyProtection="1">
      <alignment vertical="center" wrapText="1"/>
    </xf>
    <xf numFmtId="0" fontId="9" fillId="0" borderId="1" xfId="0" applyFont="1" applyFill="1" applyBorder="1">
      <alignment vertical="center"/>
    </xf>
    <xf numFmtId="176" fontId="3" fillId="0" borderId="7"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vertical="center"/>
    </xf>
    <xf numFmtId="176" fontId="3" fillId="0" borderId="1" xfId="0" applyNumberFormat="1" applyFont="1" applyFill="1" applyBorder="1" applyAlignment="1" applyProtection="1">
      <alignment horizontal="center" vertical="center"/>
    </xf>
    <xf numFmtId="10" fontId="4" fillId="0" borderId="2" xfId="3" applyNumberFormat="1" applyFont="1" applyFill="1" applyBorder="1" applyAlignment="1" applyProtection="1">
      <alignment horizontal="center" vertical="center" wrapText="1"/>
    </xf>
    <xf numFmtId="176" fontId="4" fillId="0" borderId="2" xfId="0" applyNumberFormat="1" applyFont="1" applyFill="1" applyBorder="1" applyAlignment="1" applyProtection="1">
      <alignment horizontal="center" vertical="center" wrapText="1"/>
    </xf>
    <xf numFmtId="176" fontId="24"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vertical="center" wrapText="1"/>
    </xf>
    <xf numFmtId="176" fontId="5" fillId="0" borderId="1" xfId="0" applyNumberFormat="1" applyFont="1" applyFill="1" applyBorder="1" applyAlignment="1">
      <alignment horizontal="center" vertical="center" wrapText="1"/>
    </xf>
    <xf numFmtId="0" fontId="16" fillId="0" borderId="0" xfId="0" applyFont="1" applyFill="1" applyAlignment="1">
      <alignment horizontal="left" vertical="center"/>
    </xf>
    <xf numFmtId="0" fontId="3" fillId="0" borderId="1" xfId="0" applyFont="1" applyFill="1" applyBorder="1" applyAlignment="1" applyProtection="1">
      <alignment vertical="center" wrapText="1"/>
    </xf>
    <xf numFmtId="0" fontId="3" fillId="0" borderId="5" xfId="0" applyFont="1" applyFill="1" applyBorder="1" applyAlignment="1" applyProtection="1">
      <alignment vertical="center"/>
    </xf>
    <xf numFmtId="176" fontId="4" fillId="0" borderId="1" xfId="0" applyNumberFormat="1"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5" fillId="0" borderId="1" xfId="0" applyFont="1" applyFill="1" applyBorder="1" applyAlignment="1" applyProtection="1">
      <alignment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vertical="center"/>
    </xf>
    <xf numFmtId="0" fontId="4" fillId="0" borderId="2"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vertical="center" wrapText="1"/>
    </xf>
    <xf numFmtId="0" fontId="25"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24" fillId="0" borderId="1" xfId="0" applyNumberFormat="1" applyFont="1" applyFill="1" applyBorder="1" applyAlignment="1" applyProtection="1">
      <alignment horizontal="left" vertical="center" wrapText="1"/>
    </xf>
    <xf numFmtId="176" fontId="5" fillId="0" borderId="1" xfId="0" applyNumberFormat="1" applyFont="1" applyFill="1" applyBorder="1" applyAlignment="1">
      <alignment horizontal="center" vertical="center"/>
    </xf>
    <xf numFmtId="0" fontId="5" fillId="0" borderId="1" xfId="0" applyFont="1" applyFill="1" applyBorder="1" applyAlignment="1" applyProtection="1">
      <alignment horizontal="center" vertical="center"/>
    </xf>
    <xf numFmtId="177"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left" vertical="center"/>
    </xf>
    <xf numFmtId="177"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176" fontId="24" fillId="0" borderId="1" xfId="0" applyNumberFormat="1" applyFont="1" applyFill="1" applyBorder="1" applyAlignment="1" applyProtection="1">
      <alignment horizontal="left" vertical="center" wrapText="1"/>
    </xf>
    <xf numFmtId="0" fontId="24" fillId="0" borderId="1" xfId="0" applyNumberFormat="1" applyFont="1" applyFill="1" applyBorder="1" applyAlignment="1" applyProtection="1">
      <alignment vertical="center" wrapText="1"/>
    </xf>
    <xf numFmtId="0" fontId="26" fillId="0" borderId="1" xfId="0" applyFont="1" applyFill="1" applyBorder="1" applyAlignment="1">
      <alignment vertical="center" wrapText="1"/>
    </xf>
    <xf numFmtId="0" fontId="2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163</xdr:row>
      <xdr:rowOff>0</xdr:rowOff>
    </xdr:from>
    <xdr:to>
      <xdr:col>7</xdr:col>
      <xdr:colOff>9525</xdr:colOff>
      <xdr:row>163</xdr:row>
      <xdr:rowOff>10160</xdr:rowOff>
    </xdr:to>
    <xdr:pic>
      <xdr:nvPicPr>
        <xdr:cNvPr id="2" name="图片 3"/>
        <xdr:cNvPicPr>
          <a:picLocks noChangeAspect="1"/>
        </xdr:cNvPicPr>
      </xdr:nvPicPr>
      <xdr:blipFill>
        <a:blip r:embed="rId1"/>
        <a:stretch>
          <a:fillRect/>
        </a:stretch>
      </xdr:blipFill>
      <xdr:spPr>
        <a:xfrm>
          <a:off x="8617585" y="240042700"/>
          <a:ext cx="9525" cy="10160"/>
        </a:xfrm>
        <a:prstGeom prst="rect">
          <a:avLst/>
        </a:prstGeom>
        <a:noFill/>
        <a:ln w="9525">
          <a:noFill/>
        </a:ln>
      </xdr:spPr>
    </xdr:pic>
    <xdr:clientData/>
  </xdr:twoCellAnchor>
  <xdr:twoCellAnchor editAs="oneCell">
    <xdr:from>
      <xdr:col>7</xdr:col>
      <xdr:colOff>0</xdr:colOff>
      <xdr:row>98</xdr:row>
      <xdr:rowOff>0</xdr:rowOff>
    </xdr:from>
    <xdr:to>
      <xdr:col>7</xdr:col>
      <xdr:colOff>9525</xdr:colOff>
      <xdr:row>98</xdr:row>
      <xdr:rowOff>10160</xdr:rowOff>
    </xdr:to>
    <xdr:pic>
      <xdr:nvPicPr>
        <xdr:cNvPr id="3362" name="图片 3"/>
        <xdr:cNvPicPr>
          <a:picLocks noChangeAspect="1"/>
        </xdr:cNvPicPr>
      </xdr:nvPicPr>
      <xdr:blipFill>
        <a:blip r:embed="rId1"/>
        <a:stretch>
          <a:fillRect/>
        </a:stretch>
      </xdr:blipFill>
      <xdr:spPr>
        <a:xfrm>
          <a:off x="8617585" y="144754600"/>
          <a:ext cx="9525" cy="10160"/>
        </a:xfrm>
        <a:prstGeom prst="rect">
          <a:avLst/>
        </a:prstGeom>
        <a:noFill/>
        <a:ln w="9525">
          <a:noFill/>
        </a:ln>
      </xdr:spPr>
    </xdr:pic>
    <xdr:clientData/>
  </xdr:twoCellAnchor>
  <xdr:twoCellAnchor editAs="oneCell">
    <xdr:from>
      <xdr:col>7</xdr:col>
      <xdr:colOff>0</xdr:colOff>
      <xdr:row>122</xdr:row>
      <xdr:rowOff>0</xdr:rowOff>
    </xdr:from>
    <xdr:to>
      <xdr:col>7</xdr:col>
      <xdr:colOff>9525</xdr:colOff>
      <xdr:row>122</xdr:row>
      <xdr:rowOff>10160</xdr:rowOff>
    </xdr:to>
    <xdr:pic>
      <xdr:nvPicPr>
        <xdr:cNvPr id="8402" name="图片 3"/>
        <xdr:cNvPicPr>
          <a:picLocks noChangeAspect="1"/>
        </xdr:cNvPicPr>
      </xdr:nvPicPr>
      <xdr:blipFill>
        <a:blip r:embed="rId1"/>
        <a:stretch>
          <a:fillRect/>
        </a:stretch>
      </xdr:blipFill>
      <xdr:spPr>
        <a:xfrm>
          <a:off x="8617585" y="180568600"/>
          <a:ext cx="9525" cy="10160"/>
        </a:xfrm>
        <a:prstGeom prst="rect">
          <a:avLst/>
        </a:prstGeom>
        <a:noFill/>
        <a:ln w="9525">
          <a:noFill/>
        </a:ln>
      </xdr:spPr>
    </xdr:pic>
    <xdr:clientData/>
  </xdr:twoCellAnchor>
  <xdr:twoCellAnchor editAs="oneCell">
    <xdr:from>
      <xdr:col>7</xdr:col>
      <xdr:colOff>0</xdr:colOff>
      <xdr:row>100</xdr:row>
      <xdr:rowOff>0</xdr:rowOff>
    </xdr:from>
    <xdr:to>
      <xdr:col>7</xdr:col>
      <xdr:colOff>9525</xdr:colOff>
      <xdr:row>100</xdr:row>
      <xdr:rowOff>10160</xdr:rowOff>
    </xdr:to>
    <xdr:pic>
      <xdr:nvPicPr>
        <xdr:cNvPr id="11762" name="图片 3"/>
        <xdr:cNvPicPr>
          <a:picLocks noChangeAspect="1"/>
        </xdr:cNvPicPr>
      </xdr:nvPicPr>
      <xdr:blipFill>
        <a:blip r:embed="rId1"/>
        <a:stretch>
          <a:fillRect/>
        </a:stretch>
      </xdr:blipFill>
      <xdr:spPr>
        <a:xfrm>
          <a:off x="8617585" y="147320000"/>
          <a:ext cx="9525" cy="10160"/>
        </a:xfrm>
        <a:prstGeom prst="rect">
          <a:avLst/>
        </a:prstGeom>
        <a:noFill/>
        <a:ln w="9525">
          <a:noFill/>
        </a:ln>
      </xdr:spPr>
    </xdr:pic>
    <xdr:clientData/>
  </xdr:twoCellAnchor>
  <xdr:twoCellAnchor editAs="oneCell">
    <xdr:from>
      <xdr:col>7</xdr:col>
      <xdr:colOff>0</xdr:colOff>
      <xdr:row>82</xdr:row>
      <xdr:rowOff>0</xdr:rowOff>
    </xdr:from>
    <xdr:to>
      <xdr:col>7</xdr:col>
      <xdr:colOff>9525</xdr:colOff>
      <xdr:row>82</xdr:row>
      <xdr:rowOff>10160</xdr:rowOff>
    </xdr:to>
    <xdr:pic>
      <xdr:nvPicPr>
        <xdr:cNvPr id="15122" name="图片 3"/>
        <xdr:cNvPicPr>
          <a:picLocks noChangeAspect="1"/>
        </xdr:cNvPicPr>
      </xdr:nvPicPr>
      <xdr:blipFill>
        <a:blip r:embed="rId1"/>
        <a:stretch>
          <a:fillRect/>
        </a:stretch>
      </xdr:blipFill>
      <xdr:spPr>
        <a:xfrm>
          <a:off x="8617585" y="123761500"/>
          <a:ext cx="9525" cy="10160"/>
        </a:xfrm>
        <a:prstGeom prst="rect">
          <a:avLst/>
        </a:prstGeom>
        <a:noFill/>
        <a:ln w="9525">
          <a:noFill/>
        </a:ln>
      </xdr:spPr>
    </xdr:pic>
    <xdr:clientData/>
  </xdr:twoCellAnchor>
  <xdr:twoCellAnchor editAs="oneCell">
    <xdr:from>
      <xdr:col>7</xdr:col>
      <xdr:colOff>0</xdr:colOff>
      <xdr:row>95</xdr:row>
      <xdr:rowOff>0</xdr:rowOff>
    </xdr:from>
    <xdr:to>
      <xdr:col>7</xdr:col>
      <xdr:colOff>9525</xdr:colOff>
      <xdr:row>95</xdr:row>
      <xdr:rowOff>10160</xdr:rowOff>
    </xdr:to>
    <xdr:pic>
      <xdr:nvPicPr>
        <xdr:cNvPr id="16802" name="图片 3"/>
        <xdr:cNvPicPr>
          <a:picLocks noChangeAspect="1"/>
        </xdr:cNvPicPr>
      </xdr:nvPicPr>
      <xdr:blipFill>
        <a:blip r:embed="rId1"/>
        <a:stretch>
          <a:fillRect/>
        </a:stretch>
      </xdr:blipFill>
      <xdr:spPr>
        <a:xfrm>
          <a:off x="8617585" y="141643100"/>
          <a:ext cx="9525" cy="10160"/>
        </a:xfrm>
        <a:prstGeom prst="rect">
          <a:avLst/>
        </a:prstGeom>
        <a:noFill/>
        <a:ln w="9525">
          <a:noFill/>
        </a:ln>
      </xdr:spPr>
    </xdr:pic>
    <xdr:clientData/>
  </xdr:twoCellAnchor>
  <xdr:twoCellAnchor editAs="oneCell">
    <xdr:from>
      <xdr:col>7</xdr:col>
      <xdr:colOff>0</xdr:colOff>
      <xdr:row>78</xdr:row>
      <xdr:rowOff>0</xdr:rowOff>
    </xdr:from>
    <xdr:to>
      <xdr:col>7</xdr:col>
      <xdr:colOff>9525</xdr:colOff>
      <xdr:row>78</xdr:row>
      <xdr:rowOff>10160</xdr:rowOff>
    </xdr:to>
    <xdr:pic>
      <xdr:nvPicPr>
        <xdr:cNvPr id="18482" name="图片 3"/>
        <xdr:cNvPicPr>
          <a:picLocks noChangeAspect="1"/>
        </xdr:cNvPicPr>
      </xdr:nvPicPr>
      <xdr:blipFill>
        <a:blip r:embed="rId1"/>
        <a:stretch>
          <a:fillRect/>
        </a:stretch>
      </xdr:blipFill>
      <xdr:spPr>
        <a:xfrm>
          <a:off x="8617585" y="1173480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20162"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192</xdr:row>
      <xdr:rowOff>0</xdr:rowOff>
    </xdr:from>
    <xdr:to>
      <xdr:col>7</xdr:col>
      <xdr:colOff>9525</xdr:colOff>
      <xdr:row>192</xdr:row>
      <xdr:rowOff>10160</xdr:rowOff>
    </xdr:to>
    <xdr:pic>
      <xdr:nvPicPr>
        <xdr:cNvPr id="23522" name="图片 3"/>
        <xdr:cNvPicPr>
          <a:picLocks noChangeAspect="1"/>
        </xdr:cNvPicPr>
      </xdr:nvPicPr>
      <xdr:blipFill>
        <a:blip r:embed="rId1"/>
        <a:stretch>
          <a:fillRect/>
        </a:stretch>
      </xdr:blipFill>
      <xdr:spPr>
        <a:xfrm>
          <a:off x="8617585" y="272161000"/>
          <a:ext cx="9525" cy="10160"/>
        </a:xfrm>
        <a:prstGeom prst="rect">
          <a:avLst/>
        </a:prstGeom>
        <a:noFill/>
        <a:ln w="9525">
          <a:noFill/>
        </a:ln>
      </xdr:spPr>
    </xdr:pic>
    <xdr:clientData/>
  </xdr:twoCellAnchor>
  <xdr:twoCellAnchor editAs="oneCell">
    <xdr:from>
      <xdr:col>7</xdr:col>
      <xdr:colOff>0</xdr:colOff>
      <xdr:row>145</xdr:row>
      <xdr:rowOff>0</xdr:rowOff>
    </xdr:from>
    <xdr:to>
      <xdr:col>7</xdr:col>
      <xdr:colOff>9525</xdr:colOff>
      <xdr:row>145</xdr:row>
      <xdr:rowOff>10160</xdr:rowOff>
    </xdr:to>
    <xdr:pic>
      <xdr:nvPicPr>
        <xdr:cNvPr id="3" name="图片 3"/>
        <xdr:cNvPicPr>
          <a:picLocks noChangeAspect="1"/>
        </xdr:cNvPicPr>
      </xdr:nvPicPr>
      <xdr:blipFill>
        <a:blip r:embed="rId1"/>
        <a:stretch>
          <a:fillRect/>
        </a:stretch>
      </xdr:blipFill>
      <xdr:spPr>
        <a:xfrm>
          <a:off x="8617585" y="214630000"/>
          <a:ext cx="9525" cy="10160"/>
        </a:xfrm>
        <a:prstGeom prst="rect">
          <a:avLst/>
        </a:prstGeom>
        <a:noFill/>
        <a:ln w="9525">
          <a:noFill/>
        </a:ln>
      </xdr:spPr>
    </xdr:pic>
    <xdr:clientData/>
  </xdr:twoCellAnchor>
  <xdr:twoCellAnchor editAs="oneCell">
    <xdr:from>
      <xdr:col>7</xdr:col>
      <xdr:colOff>0</xdr:colOff>
      <xdr:row>176</xdr:row>
      <xdr:rowOff>0</xdr:rowOff>
    </xdr:from>
    <xdr:to>
      <xdr:col>7</xdr:col>
      <xdr:colOff>9525</xdr:colOff>
      <xdr:row>176</xdr:row>
      <xdr:rowOff>10160</xdr:rowOff>
    </xdr:to>
    <xdr:pic>
      <xdr:nvPicPr>
        <xdr:cNvPr id="3367" name="图片 3"/>
        <xdr:cNvPicPr>
          <a:picLocks noChangeAspect="1"/>
        </xdr:cNvPicPr>
      </xdr:nvPicPr>
      <xdr:blipFill>
        <a:blip r:embed="rId1"/>
        <a:stretch>
          <a:fillRect/>
        </a:stretch>
      </xdr:blipFill>
      <xdr:spPr>
        <a:xfrm>
          <a:off x="8617585" y="253619000"/>
          <a:ext cx="9525" cy="10160"/>
        </a:xfrm>
        <a:prstGeom prst="rect">
          <a:avLst/>
        </a:prstGeom>
        <a:noFill/>
        <a:ln w="9525">
          <a:noFill/>
        </a:ln>
      </xdr:spPr>
    </xdr:pic>
    <xdr:clientData/>
  </xdr:twoCellAnchor>
  <xdr:twoCellAnchor editAs="oneCell">
    <xdr:from>
      <xdr:col>7</xdr:col>
      <xdr:colOff>0</xdr:colOff>
      <xdr:row>24</xdr:row>
      <xdr:rowOff>0</xdr:rowOff>
    </xdr:from>
    <xdr:to>
      <xdr:col>7</xdr:col>
      <xdr:colOff>9525</xdr:colOff>
      <xdr:row>24</xdr:row>
      <xdr:rowOff>10160</xdr:rowOff>
    </xdr:to>
    <xdr:pic>
      <xdr:nvPicPr>
        <xdr:cNvPr id="5" name="图片 3"/>
        <xdr:cNvPicPr>
          <a:picLocks noChangeAspect="1"/>
        </xdr:cNvPicPr>
      </xdr:nvPicPr>
      <xdr:blipFill>
        <a:blip r:embed="rId1"/>
        <a:stretch>
          <a:fillRect/>
        </a:stretch>
      </xdr:blipFill>
      <xdr:spPr>
        <a:xfrm>
          <a:off x="8617585" y="35204400"/>
          <a:ext cx="9525" cy="10160"/>
        </a:xfrm>
        <a:prstGeom prst="rect">
          <a:avLst/>
        </a:prstGeom>
        <a:noFill/>
        <a:ln w="9525">
          <a:noFill/>
        </a:ln>
      </xdr:spPr>
    </xdr:pic>
    <xdr:clientData/>
  </xdr:twoCellAnchor>
  <xdr:twoCellAnchor editAs="oneCell">
    <xdr:from>
      <xdr:col>7</xdr:col>
      <xdr:colOff>0</xdr:colOff>
      <xdr:row>55</xdr:row>
      <xdr:rowOff>0</xdr:rowOff>
    </xdr:from>
    <xdr:to>
      <xdr:col>7</xdr:col>
      <xdr:colOff>9525</xdr:colOff>
      <xdr:row>55</xdr:row>
      <xdr:rowOff>10160</xdr:rowOff>
    </xdr:to>
    <xdr:pic>
      <xdr:nvPicPr>
        <xdr:cNvPr id="6" name="图片 3"/>
        <xdr:cNvPicPr>
          <a:picLocks noChangeAspect="1"/>
        </xdr:cNvPicPr>
      </xdr:nvPicPr>
      <xdr:blipFill>
        <a:blip r:embed="rId1"/>
        <a:stretch>
          <a:fillRect/>
        </a:stretch>
      </xdr:blipFill>
      <xdr:spPr>
        <a:xfrm>
          <a:off x="8617585" y="88633300"/>
          <a:ext cx="9525" cy="10160"/>
        </a:xfrm>
        <a:prstGeom prst="rect">
          <a:avLst/>
        </a:prstGeom>
        <a:noFill/>
        <a:ln w="9525">
          <a:noFill/>
        </a:ln>
      </xdr:spPr>
    </xdr:pic>
    <xdr:clientData/>
  </xdr:twoCellAnchor>
  <xdr:twoCellAnchor editAs="oneCell">
    <xdr:from>
      <xdr:col>7</xdr:col>
      <xdr:colOff>0</xdr:colOff>
      <xdr:row>43</xdr:row>
      <xdr:rowOff>0</xdr:rowOff>
    </xdr:from>
    <xdr:to>
      <xdr:col>7</xdr:col>
      <xdr:colOff>9525</xdr:colOff>
      <xdr:row>43</xdr:row>
      <xdr:rowOff>10160</xdr:rowOff>
    </xdr:to>
    <xdr:pic>
      <xdr:nvPicPr>
        <xdr:cNvPr id="7" name="图片 3"/>
        <xdr:cNvPicPr>
          <a:picLocks noChangeAspect="1"/>
        </xdr:cNvPicPr>
      </xdr:nvPicPr>
      <xdr:blipFill>
        <a:blip r:embed="rId1"/>
        <a:stretch>
          <a:fillRect/>
        </a:stretch>
      </xdr:blipFill>
      <xdr:spPr>
        <a:xfrm>
          <a:off x="8617585" y="70116700"/>
          <a:ext cx="9525" cy="10160"/>
        </a:xfrm>
        <a:prstGeom prst="rect">
          <a:avLst/>
        </a:prstGeom>
        <a:noFill/>
        <a:ln w="9525">
          <a:noFill/>
        </a:ln>
      </xdr:spPr>
    </xdr:pic>
    <xdr:clientData/>
  </xdr:twoCellAnchor>
  <xdr:twoCellAnchor editAs="oneCell">
    <xdr:from>
      <xdr:col>7</xdr:col>
      <xdr:colOff>0</xdr:colOff>
      <xdr:row>106</xdr:row>
      <xdr:rowOff>0</xdr:rowOff>
    </xdr:from>
    <xdr:to>
      <xdr:col>7</xdr:col>
      <xdr:colOff>9525</xdr:colOff>
      <xdr:row>106</xdr:row>
      <xdr:rowOff>10160</xdr:rowOff>
    </xdr:to>
    <xdr:pic>
      <xdr:nvPicPr>
        <xdr:cNvPr id="8" name="图片 3"/>
        <xdr:cNvPicPr>
          <a:picLocks noChangeAspect="1"/>
        </xdr:cNvPicPr>
      </xdr:nvPicPr>
      <xdr:blipFill>
        <a:blip r:embed="rId1"/>
        <a:stretch>
          <a:fillRect/>
        </a:stretch>
      </xdr:blipFill>
      <xdr:spPr>
        <a:xfrm>
          <a:off x="8617585" y="155219400"/>
          <a:ext cx="9525" cy="10160"/>
        </a:xfrm>
        <a:prstGeom prst="rect">
          <a:avLst/>
        </a:prstGeom>
        <a:noFill/>
        <a:ln w="9525">
          <a:noFill/>
        </a:ln>
      </xdr:spPr>
    </xdr:pic>
    <xdr:clientData/>
  </xdr:twoCellAnchor>
  <xdr:twoCellAnchor editAs="oneCell">
    <xdr:from>
      <xdr:col>7</xdr:col>
      <xdr:colOff>0</xdr:colOff>
      <xdr:row>77</xdr:row>
      <xdr:rowOff>0</xdr:rowOff>
    </xdr:from>
    <xdr:to>
      <xdr:col>7</xdr:col>
      <xdr:colOff>9525</xdr:colOff>
      <xdr:row>77</xdr:row>
      <xdr:rowOff>10160</xdr:rowOff>
    </xdr:to>
    <xdr:pic>
      <xdr:nvPicPr>
        <xdr:cNvPr id="9" name="图片 3"/>
        <xdr:cNvPicPr>
          <a:picLocks noChangeAspect="1"/>
        </xdr:cNvPicPr>
      </xdr:nvPicPr>
      <xdr:blipFill>
        <a:blip r:embed="rId1"/>
        <a:stretch>
          <a:fillRect/>
        </a:stretch>
      </xdr:blipFill>
      <xdr:spPr>
        <a:xfrm>
          <a:off x="8617585" y="115697000"/>
          <a:ext cx="9525" cy="10160"/>
        </a:xfrm>
        <a:prstGeom prst="rect">
          <a:avLst/>
        </a:prstGeom>
        <a:noFill/>
        <a:ln w="9525">
          <a:noFill/>
        </a:ln>
      </xdr:spPr>
    </xdr:pic>
    <xdr:clientData/>
  </xdr:twoCellAnchor>
  <xdr:twoCellAnchor editAs="oneCell">
    <xdr:from>
      <xdr:col>7</xdr:col>
      <xdr:colOff>0</xdr:colOff>
      <xdr:row>31</xdr:row>
      <xdr:rowOff>0</xdr:rowOff>
    </xdr:from>
    <xdr:to>
      <xdr:col>7</xdr:col>
      <xdr:colOff>9525</xdr:colOff>
      <xdr:row>31</xdr:row>
      <xdr:rowOff>10160</xdr:rowOff>
    </xdr:to>
    <xdr:pic>
      <xdr:nvPicPr>
        <xdr:cNvPr id="11" name="图片 3"/>
        <xdr:cNvPicPr>
          <a:picLocks noChangeAspect="1"/>
        </xdr:cNvPicPr>
      </xdr:nvPicPr>
      <xdr:blipFill>
        <a:blip r:embed="rId1"/>
        <a:stretch>
          <a:fillRect/>
        </a:stretch>
      </xdr:blipFill>
      <xdr:spPr>
        <a:xfrm>
          <a:off x="8617585" y="50330100"/>
          <a:ext cx="9525" cy="10160"/>
        </a:xfrm>
        <a:prstGeom prst="rect">
          <a:avLst/>
        </a:prstGeom>
        <a:noFill/>
        <a:ln w="9525">
          <a:noFill/>
        </a:ln>
      </xdr:spPr>
    </xdr:pic>
    <xdr:clientData/>
  </xdr:twoCellAnchor>
  <xdr:twoCellAnchor editAs="oneCell">
    <xdr:from>
      <xdr:col>7</xdr:col>
      <xdr:colOff>0</xdr:colOff>
      <xdr:row>51</xdr:row>
      <xdr:rowOff>0</xdr:rowOff>
    </xdr:from>
    <xdr:to>
      <xdr:col>7</xdr:col>
      <xdr:colOff>9525</xdr:colOff>
      <xdr:row>51</xdr:row>
      <xdr:rowOff>10160</xdr:rowOff>
    </xdr:to>
    <xdr:pic>
      <xdr:nvPicPr>
        <xdr:cNvPr id="12" name="图片 3"/>
        <xdr:cNvPicPr>
          <a:picLocks noChangeAspect="1"/>
        </xdr:cNvPicPr>
      </xdr:nvPicPr>
      <xdr:blipFill>
        <a:blip r:embed="rId1"/>
        <a:stretch>
          <a:fillRect/>
        </a:stretch>
      </xdr:blipFill>
      <xdr:spPr>
        <a:xfrm>
          <a:off x="8617585" y="82461100"/>
          <a:ext cx="9525" cy="10160"/>
        </a:xfrm>
        <a:prstGeom prst="rect">
          <a:avLst/>
        </a:prstGeom>
        <a:noFill/>
        <a:ln w="9525">
          <a:noFill/>
        </a:ln>
      </xdr:spPr>
    </xdr:pic>
    <xdr:clientData/>
  </xdr:twoCellAnchor>
  <xdr:twoCellAnchor editAs="oneCell">
    <xdr:from>
      <xdr:col>7</xdr:col>
      <xdr:colOff>0</xdr:colOff>
      <xdr:row>67</xdr:row>
      <xdr:rowOff>0</xdr:rowOff>
    </xdr:from>
    <xdr:to>
      <xdr:col>7</xdr:col>
      <xdr:colOff>9525</xdr:colOff>
      <xdr:row>67</xdr:row>
      <xdr:rowOff>10160</xdr:rowOff>
    </xdr:to>
    <xdr:pic>
      <xdr:nvPicPr>
        <xdr:cNvPr id="13" name="图片 3"/>
        <xdr:cNvPicPr>
          <a:picLocks noChangeAspect="1"/>
        </xdr:cNvPicPr>
      </xdr:nvPicPr>
      <xdr:blipFill>
        <a:blip r:embed="rId1"/>
        <a:stretch>
          <a:fillRect/>
        </a:stretch>
      </xdr:blipFill>
      <xdr:spPr>
        <a:xfrm>
          <a:off x="8617585" y="1041527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18" name="图片 3"/>
        <xdr:cNvPicPr>
          <a:picLocks noChangeAspect="1"/>
        </xdr:cNvPicPr>
      </xdr:nvPicPr>
      <xdr:blipFill>
        <a:blip r:embed="rId1"/>
        <a:stretch>
          <a:fillRect/>
        </a:stretch>
      </xdr:blipFill>
      <xdr:spPr>
        <a:xfrm>
          <a:off x="8617585" y="57670700"/>
          <a:ext cx="9525" cy="10160"/>
        </a:xfrm>
        <a:prstGeom prst="rect">
          <a:avLst/>
        </a:prstGeom>
        <a:noFill/>
        <a:ln w="9525">
          <a:noFill/>
        </a:ln>
      </xdr:spPr>
    </xdr:pic>
    <xdr:clientData/>
  </xdr:twoCellAnchor>
  <xdr:twoCellAnchor editAs="oneCell">
    <xdr:from>
      <xdr:col>7</xdr:col>
      <xdr:colOff>0</xdr:colOff>
      <xdr:row>69</xdr:row>
      <xdr:rowOff>0</xdr:rowOff>
    </xdr:from>
    <xdr:to>
      <xdr:col>7</xdr:col>
      <xdr:colOff>9525</xdr:colOff>
      <xdr:row>69</xdr:row>
      <xdr:rowOff>10160</xdr:rowOff>
    </xdr:to>
    <xdr:pic>
      <xdr:nvPicPr>
        <xdr:cNvPr id="25" name="图片 3"/>
        <xdr:cNvPicPr>
          <a:picLocks noChangeAspect="1"/>
        </xdr:cNvPicPr>
      </xdr:nvPicPr>
      <xdr:blipFill>
        <a:blip r:embed="rId1"/>
        <a:stretch>
          <a:fillRect/>
        </a:stretch>
      </xdr:blipFill>
      <xdr:spPr>
        <a:xfrm>
          <a:off x="8617585" y="106489500"/>
          <a:ext cx="9525" cy="10160"/>
        </a:xfrm>
        <a:prstGeom prst="rect">
          <a:avLst/>
        </a:prstGeom>
        <a:noFill/>
        <a:ln w="9525">
          <a:noFill/>
        </a:ln>
      </xdr:spPr>
    </xdr:pic>
    <xdr:clientData/>
  </xdr:twoCellAnchor>
  <xdr:twoCellAnchor editAs="oneCell">
    <xdr:from>
      <xdr:col>7</xdr:col>
      <xdr:colOff>0</xdr:colOff>
      <xdr:row>68</xdr:row>
      <xdr:rowOff>0</xdr:rowOff>
    </xdr:from>
    <xdr:to>
      <xdr:col>7</xdr:col>
      <xdr:colOff>9525</xdr:colOff>
      <xdr:row>68</xdr:row>
      <xdr:rowOff>10160</xdr:rowOff>
    </xdr:to>
    <xdr:pic>
      <xdr:nvPicPr>
        <xdr:cNvPr id="26" name="图片 3"/>
        <xdr:cNvPicPr>
          <a:picLocks noChangeAspect="1"/>
        </xdr:cNvPicPr>
      </xdr:nvPicPr>
      <xdr:blipFill>
        <a:blip r:embed="rId1"/>
        <a:stretch>
          <a:fillRect/>
        </a:stretch>
      </xdr:blipFill>
      <xdr:spPr>
        <a:xfrm>
          <a:off x="8617585" y="105321100"/>
          <a:ext cx="9525" cy="10160"/>
        </a:xfrm>
        <a:prstGeom prst="rect">
          <a:avLst/>
        </a:prstGeom>
        <a:noFill/>
        <a:ln w="9525">
          <a:noFill/>
        </a:ln>
      </xdr:spPr>
    </xdr:pic>
    <xdr:clientData/>
  </xdr:twoCellAnchor>
  <xdr:twoCellAnchor editAs="oneCell">
    <xdr:from>
      <xdr:col>7</xdr:col>
      <xdr:colOff>0</xdr:colOff>
      <xdr:row>90</xdr:row>
      <xdr:rowOff>0</xdr:rowOff>
    </xdr:from>
    <xdr:to>
      <xdr:col>7</xdr:col>
      <xdr:colOff>9525</xdr:colOff>
      <xdr:row>90</xdr:row>
      <xdr:rowOff>10160</xdr:rowOff>
    </xdr:to>
    <xdr:pic>
      <xdr:nvPicPr>
        <xdr:cNvPr id="31" name="图片 30"/>
        <xdr:cNvPicPr>
          <a:picLocks noChangeAspect="1"/>
        </xdr:cNvPicPr>
      </xdr:nvPicPr>
      <xdr:blipFill>
        <a:blip r:embed="rId1"/>
        <a:stretch>
          <a:fillRect/>
        </a:stretch>
      </xdr:blipFill>
      <xdr:spPr>
        <a:xfrm>
          <a:off x="8617585" y="134099300"/>
          <a:ext cx="9525" cy="10160"/>
        </a:xfrm>
        <a:prstGeom prst="rect">
          <a:avLst/>
        </a:prstGeom>
        <a:noFill/>
        <a:ln w="9525">
          <a:noFill/>
        </a:ln>
      </xdr:spPr>
    </xdr:pic>
    <xdr:clientData/>
  </xdr:twoCellAnchor>
  <xdr:twoCellAnchor editAs="oneCell">
    <xdr:from>
      <xdr:col>7</xdr:col>
      <xdr:colOff>0</xdr:colOff>
      <xdr:row>88</xdr:row>
      <xdr:rowOff>0</xdr:rowOff>
    </xdr:from>
    <xdr:to>
      <xdr:col>7</xdr:col>
      <xdr:colOff>9525</xdr:colOff>
      <xdr:row>88</xdr:row>
      <xdr:rowOff>10160</xdr:rowOff>
    </xdr:to>
    <xdr:pic>
      <xdr:nvPicPr>
        <xdr:cNvPr id="39" name="图片 3"/>
        <xdr:cNvPicPr>
          <a:picLocks noChangeAspect="1"/>
        </xdr:cNvPicPr>
      </xdr:nvPicPr>
      <xdr:blipFill>
        <a:blip r:embed="rId1"/>
        <a:stretch>
          <a:fillRect/>
        </a:stretch>
      </xdr:blipFill>
      <xdr:spPr>
        <a:xfrm>
          <a:off x="8617585" y="131533900"/>
          <a:ext cx="9525" cy="10160"/>
        </a:xfrm>
        <a:prstGeom prst="rect">
          <a:avLst/>
        </a:prstGeom>
        <a:noFill/>
        <a:ln w="9525">
          <a:noFill/>
        </a:ln>
      </xdr:spPr>
    </xdr:pic>
    <xdr:clientData/>
  </xdr:twoCellAnchor>
  <xdr:twoCellAnchor editAs="oneCell">
    <xdr:from>
      <xdr:col>7</xdr:col>
      <xdr:colOff>0</xdr:colOff>
      <xdr:row>70</xdr:row>
      <xdr:rowOff>0</xdr:rowOff>
    </xdr:from>
    <xdr:to>
      <xdr:col>7</xdr:col>
      <xdr:colOff>9525</xdr:colOff>
      <xdr:row>70</xdr:row>
      <xdr:rowOff>10160</xdr:rowOff>
    </xdr:to>
    <xdr:pic>
      <xdr:nvPicPr>
        <xdr:cNvPr id="40" name="图片 3"/>
        <xdr:cNvPicPr>
          <a:picLocks noChangeAspect="1"/>
        </xdr:cNvPicPr>
      </xdr:nvPicPr>
      <xdr:blipFill>
        <a:blip r:embed="rId1"/>
        <a:stretch>
          <a:fillRect/>
        </a:stretch>
      </xdr:blipFill>
      <xdr:spPr>
        <a:xfrm>
          <a:off x="8617585" y="107657900"/>
          <a:ext cx="9525" cy="10160"/>
        </a:xfrm>
        <a:prstGeom prst="rect">
          <a:avLst/>
        </a:prstGeom>
        <a:noFill/>
        <a:ln w="9525">
          <a:noFill/>
        </a:ln>
      </xdr:spPr>
    </xdr:pic>
    <xdr:clientData/>
  </xdr:twoCellAnchor>
  <xdr:twoCellAnchor editAs="oneCell">
    <xdr:from>
      <xdr:col>7</xdr:col>
      <xdr:colOff>0</xdr:colOff>
      <xdr:row>85</xdr:row>
      <xdr:rowOff>0</xdr:rowOff>
    </xdr:from>
    <xdr:to>
      <xdr:col>7</xdr:col>
      <xdr:colOff>9525</xdr:colOff>
      <xdr:row>85</xdr:row>
      <xdr:rowOff>10160</xdr:rowOff>
    </xdr:to>
    <xdr:pic>
      <xdr:nvPicPr>
        <xdr:cNvPr id="41" name="图片 3"/>
        <xdr:cNvPicPr>
          <a:picLocks noChangeAspect="1"/>
        </xdr:cNvPicPr>
      </xdr:nvPicPr>
      <xdr:blipFill>
        <a:blip r:embed="rId1"/>
        <a:stretch>
          <a:fillRect/>
        </a:stretch>
      </xdr:blipFill>
      <xdr:spPr>
        <a:xfrm>
          <a:off x="8617585" y="126415800"/>
          <a:ext cx="9525" cy="10160"/>
        </a:xfrm>
        <a:prstGeom prst="rect">
          <a:avLst/>
        </a:prstGeom>
        <a:noFill/>
        <a:ln w="9525">
          <a:noFill/>
        </a:ln>
      </xdr:spPr>
    </xdr:pic>
    <xdr:clientData/>
  </xdr:twoCellAnchor>
  <xdr:twoCellAnchor editAs="oneCell">
    <xdr:from>
      <xdr:col>7</xdr:col>
      <xdr:colOff>0</xdr:colOff>
      <xdr:row>38</xdr:row>
      <xdr:rowOff>0</xdr:rowOff>
    </xdr:from>
    <xdr:to>
      <xdr:col>7</xdr:col>
      <xdr:colOff>9525</xdr:colOff>
      <xdr:row>38</xdr:row>
      <xdr:rowOff>10160</xdr:rowOff>
    </xdr:to>
    <xdr:pic>
      <xdr:nvPicPr>
        <xdr:cNvPr id="83" name="图片 3"/>
        <xdr:cNvPicPr>
          <a:picLocks noChangeAspect="1"/>
        </xdr:cNvPicPr>
      </xdr:nvPicPr>
      <xdr:blipFill>
        <a:blip r:embed="rId1"/>
        <a:stretch>
          <a:fillRect/>
        </a:stretch>
      </xdr:blipFill>
      <xdr:spPr>
        <a:xfrm>
          <a:off x="8617585" y="62585600"/>
          <a:ext cx="9525" cy="10160"/>
        </a:xfrm>
        <a:prstGeom prst="rect">
          <a:avLst/>
        </a:prstGeom>
        <a:noFill/>
        <a:ln w="9525">
          <a:noFill/>
        </a:ln>
      </xdr:spPr>
    </xdr:pic>
    <xdr:clientData/>
  </xdr:twoCellAnchor>
  <xdr:twoCellAnchor editAs="oneCell">
    <xdr:from>
      <xdr:col>7</xdr:col>
      <xdr:colOff>0</xdr:colOff>
      <xdr:row>166</xdr:row>
      <xdr:rowOff>0</xdr:rowOff>
    </xdr:from>
    <xdr:to>
      <xdr:col>7</xdr:col>
      <xdr:colOff>9525</xdr:colOff>
      <xdr:row>166</xdr:row>
      <xdr:rowOff>10160</xdr:rowOff>
    </xdr:to>
    <xdr:pic>
      <xdr:nvPicPr>
        <xdr:cNvPr id="148" name="图片 3"/>
        <xdr:cNvPicPr>
          <a:picLocks noChangeAspect="1"/>
        </xdr:cNvPicPr>
      </xdr:nvPicPr>
      <xdr:blipFill>
        <a:blip r:embed="rId1"/>
        <a:stretch>
          <a:fillRect/>
        </a:stretch>
      </xdr:blipFill>
      <xdr:spPr>
        <a:xfrm>
          <a:off x="8617585" y="242976400"/>
          <a:ext cx="9525" cy="10160"/>
        </a:xfrm>
        <a:prstGeom prst="rect">
          <a:avLst/>
        </a:prstGeom>
        <a:noFill/>
        <a:ln w="9525">
          <a:noFill/>
        </a:ln>
      </xdr:spPr>
    </xdr:pic>
    <xdr:clientData/>
  </xdr:twoCellAnchor>
  <xdr:twoCellAnchor editAs="oneCell">
    <xdr:from>
      <xdr:col>7</xdr:col>
      <xdr:colOff>0</xdr:colOff>
      <xdr:row>84</xdr:row>
      <xdr:rowOff>0</xdr:rowOff>
    </xdr:from>
    <xdr:to>
      <xdr:col>7</xdr:col>
      <xdr:colOff>9525</xdr:colOff>
      <xdr:row>84</xdr:row>
      <xdr:rowOff>10160</xdr:rowOff>
    </xdr:to>
    <xdr:pic>
      <xdr:nvPicPr>
        <xdr:cNvPr id="190" name="图片 189"/>
        <xdr:cNvPicPr>
          <a:picLocks noChangeAspect="1"/>
        </xdr:cNvPicPr>
      </xdr:nvPicPr>
      <xdr:blipFill>
        <a:blip r:embed="rId1"/>
        <a:stretch>
          <a:fillRect/>
        </a:stretch>
      </xdr:blipFill>
      <xdr:spPr>
        <a:xfrm>
          <a:off x="8617585" y="125869700"/>
          <a:ext cx="9525" cy="10160"/>
        </a:xfrm>
        <a:prstGeom prst="rect">
          <a:avLst/>
        </a:prstGeom>
        <a:noFill/>
        <a:ln w="9525">
          <a:noFill/>
        </a:ln>
      </xdr:spPr>
    </xdr:pic>
    <xdr:clientData/>
  </xdr:twoCellAnchor>
  <xdr:twoCellAnchor editAs="oneCell">
    <xdr:from>
      <xdr:col>7</xdr:col>
      <xdr:colOff>0</xdr:colOff>
      <xdr:row>80</xdr:row>
      <xdr:rowOff>0</xdr:rowOff>
    </xdr:from>
    <xdr:to>
      <xdr:col>7</xdr:col>
      <xdr:colOff>9525</xdr:colOff>
      <xdr:row>80</xdr:row>
      <xdr:rowOff>10160</xdr:rowOff>
    </xdr:to>
    <xdr:pic>
      <xdr:nvPicPr>
        <xdr:cNvPr id="191" name="图片 190"/>
        <xdr:cNvPicPr>
          <a:picLocks noChangeAspect="1"/>
        </xdr:cNvPicPr>
      </xdr:nvPicPr>
      <xdr:blipFill>
        <a:blip r:embed="rId1"/>
        <a:stretch>
          <a:fillRect/>
        </a:stretch>
      </xdr:blipFill>
      <xdr:spPr>
        <a:xfrm>
          <a:off x="8617585" y="121208800"/>
          <a:ext cx="9525" cy="10160"/>
        </a:xfrm>
        <a:prstGeom prst="rect">
          <a:avLst/>
        </a:prstGeom>
        <a:noFill/>
        <a:ln w="9525">
          <a:noFill/>
        </a:ln>
      </xdr:spPr>
    </xdr:pic>
    <xdr:clientData/>
  </xdr:twoCellAnchor>
  <xdr:twoCellAnchor editAs="oneCell">
    <xdr:from>
      <xdr:col>7</xdr:col>
      <xdr:colOff>0</xdr:colOff>
      <xdr:row>92</xdr:row>
      <xdr:rowOff>0</xdr:rowOff>
    </xdr:from>
    <xdr:to>
      <xdr:col>7</xdr:col>
      <xdr:colOff>9525</xdr:colOff>
      <xdr:row>92</xdr:row>
      <xdr:rowOff>10160</xdr:rowOff>
    </xdr:to>
    <xdr:pic>
      <xdr:nvPicPr>
        <xdr:cNvPr id="192" name="图片 3"/>
        <xdr:cNvPicPr>
          <a:picLocks noChangeAspect="1"/>
        </xdr:cNvPicPr>
      </xdr:nvPicPr>
      <xdr:blipFill>
        <a:blip r:embed="rId1"/>
        <a:stretch>
          <a:fillRect/>
        </a:stretch>
      </xdr:blipFill>
      <xdr:spPr>
        <a:xfrm>
          <a:off x="8617585" y="137172700"/>
          <a:ext cx="9525" cy="10160"/>
        </a:xfrm>
        <a:prstGeom prst="rect">
          <a:avLst/>
        </a:prstGeom>
        <a:noFill/>
        <a:ln w="9525">
          <a:noFill/>
        </a:ln>
      </xdr:spPr>
    </xdr:pic>
    <xdr:clientData/>
  </xdr:twoCellAnchor>
  <xdr:twoCellAnchor editAs="oneCell">
    <xdr:from>
      <xdr:col>7</xdr:col>
      <xdr:colOff>0</xdr:colOff>
      <xdr:row>131</xdr:row>
      <xdr:rowOff>0</xdr:rowOff>
    </xdr:from>
    <xdr:to>
      <xdr:col>7</xdr:col>
      <xdr:colOff>9525</xdr:colOff>
      <xdr:row>131</xdr:row>
      <xdr:rowOff>10160</xdr:rowOff>
    </xdr:to>
    <xdr:pic>
      <xdr:nvPicPr>
        <xdr:cNvPr id="198" name="图片 3"/>
        <xdr:cNvPicPr>
          <a:picLocks noChangeAspect="1"/>
        </xdr:cNvPicPr>
      </xdr:nvPicPr>
      <xdr:blipFill>
        <a:blip r:embed="rId1"/>
        <a:stretch>
          <a:fillRect/>
        </a:stretch>
      </xdr:blipFill>
      <xdr:spPr>
        <a:xfrm>
          <a:off x="8617585" y="195605400"/>
          <a:ext cx="9525" cy="10160"/>
        </a:xfrm>
        <a:prstGeom prst="rect">
          <a:avLst/>
        </a:prstGeom>
        <a:noFill/>
        <a:ln w="9525">
          <a:noFill/>
        </a:ln>
      </xdr:spPr>
    </xdr:pic>
    <xdr:clientData/>
  </xdr:twoCellAnchor>
  <xdr:twoCellAnchor editAs="oneCell">
    <xdr:from>
      <xdr:col>7</xdr:col>
      <xdr:colOff>0</xdr:colOff>
      <xdr:row>102</xdr:row>
      <xdr:rowOff>0</xdr:rowOff>
    </xdr:from>
    <xdr:to>
      <xdr:col>7</xdr:col>
      <xdr:colOff>9525</xdr:colOff>
      <xdr:row>102</xdr:row>
      <xdr:rowOff>10160</xdr:rowOff>
    </xdr:to>
    <xdr:pic>
      <xdr:nvPicPr>
        <xdr:cNvPr id="199" name="图片 3"/>
        <xdr:cNvPicPr>
          <a:picLocks noChangeAspect="1"/>
        </xdr:cNvPicPr>
      </xdr:nvPicPr>
      <xdr:blipFill>
        <a:blip r:embed="rId1"/>
        <a:stretch>
          <a:fillRect/>
        </a:stretch>
      </xdr:blipFill>
      <xdr:spPr>
        <a:xfrm>
          <a:off x="8617585" y="149885400"/>
          <a:ext cx="9525" cy="10160"/>
        </a:xfrm>
        <a:prstGeom prst="rect">
          <a:avLst/>
        </a:prstGeom>
        <a:noFill/>
        <a:ln w="9525">
          <a:noFill/>
        </a:ln>
      </xdr:spPr>
    </xdr:pic>
    <xdr:clientData/>
  </xdr:twoCellAnchor>
  <xdr:twoCellAnchor editAs="oneCell">
    <xdr:from>
      <xdr:col>7</xdr:col>
      <xdr:colOff>0</xdr:colOff>
      <xdr:row>125</xdr:row>
      <xdr:rowOff>0</xdr:rowOff>
    </xdr:from>
    <xdr:to>
      <xdr:col>7</xdr:col>
      <xdr:colOff>9525</xdr:colOff>
      <xdr:row>125</xdr:row>
      <xdr:rowOff>10160</xdr:rowOff>
    </xdr:to>
    <xdr:pic>
      <xdr:nvPicPr>
        <xdr:cNvPr id="200" name="图片 3"/>
        <xdr:cNvPicPr>
          <a:picLocks noChangeAspect="1"/>
        </xdr:cNvPicPr>
      </xdr:nvPicPr>
      <xdr:blipFill>
        <a:blip r:embed="rId1"/>
        <a:stretch>
          <a:fillRect/>
        </a:stretch>
      </xdr:blipFill>
      <xdr:spPr>
        <a:xfrm>
          <a:off x="8617585" y="185597800"/>
          <a:ext cx="9525" cy="10160"/>
        </a:xfrm>
        <a:prstGeom prst="rect">
          <a:avLst/>
        </a:prstGeom>
        <a:noFill/>
        <a:ln w="9525">
          <a:noFill/>
        </a:ln>
      </xdr:spPr>
    </xdr:pic>
    <xdr:clientData/>
  </xdr:twoCellAnchor>
  <xdr:twoCellAnchor editAs="oneCell">
    <xdr:from>
      <xdr:col>7</xdr:col>
      <xdr:colOff>0</xdr:colOff>
      <xdr:row>130</xdr:row>
      <xdr:rowOff>0</xdr:rowOff>
    </xdr:from>
    <xdr:to>
      <xdr:col>7</xdr:col>
      <xdr:colOff>9525</xdr:colOff>
      <xdr:row>130</xdr:row>
      <xdr:rowOff>10160</xdr:rowOff>
    </xdr:to>
    <xdr:pic>
      <xdr:nvPicPr>
        <xdr:cNvPr id="201" name="图片 3"/>
        <xdr:cNvPicPr>
          <a:picLocks noChangeAspect="1"/>
        </xdr:cNvPicPr>
      </xdr:nvPicPr>
      <xdr:blipFill>
        <a:blip r:embed="rId1"/>
        <a:stretch>
          <a:fillRect/>
        </a:stretch>
      </xdr:blipFill>
      <xdr:spPr>
        <a:xfrm>
          <a:off x="8617585" y="193840100"/>
          <a:ext cx="9525" cy="10160"/>
        </a:xfrm>
        <a:prstGeom prst="rect">
          <a:avLst/>
        </a:prstGeom>
        <a:noFill/>
        <a:ln w="9525">
          <a:noFill/>
        </a:ln>
      </xdr:spPr>
    </xdr:pic>
    <xdr:clientData/>
  </xdr:twoCellAnchor>
  <xdr:twoCellAnchor editAs="oneCell">
    <xdr:from>
      <xdr:col>7</xdr:col>
      <xdr:colOff>0</xdr:colOff>
      <xdr:row>94</xdr:row>
      <xdr:rowOff>0</xdr:rowOff>
    </xdr:from>
    <xdr:to>
      <xdr:col>7</xdr:col>
      <xdr:colOff>9525</xdr:colOff>
      <xdr:row>94</xdr:row>
      <xdr:rowOff>10160</xdr:rowOff>
    </xdr:to>
    <xdr:pic>
      <xdr:nvPicPr>
        <xdr:cNvPr id="204" name="图片 3"/>
        <xdr:cNvPicPr>
          <a:picLocks noChangeAspect="1"/>
        </xdr:cNvPicPr>
      </xdr:nvPicPr>
      <xdr:blipFill>
        <a:blip r:embed="rId1"/>
        <a:stretch>
          <a:fillRect/>
        </a:stretch>
      </xdr:blipFill>
      <xdr:spPr>
        <a:xfrm>
          <a:off x="8617585" y="140246100"/>
          <a:ext cx="9525" cy="10160"/>
        </a:xfrm>
        <a:prstGeom prst="rect">
          <a:avLst/>
        </a:prstGeom>
        <a:noFill/>
        <a:ln w="9525">
          <a:noFill/>
        </a:ln>
      </xdr:spPr>
    </xdr:pic>
    <xdr:clientData/>
  </xdr:twoCellAnchor>
  <xdr:twoCellAnchor editAs="oneCell">
    <xdr:from>
      <xdr:col>7</xdr:col>
      <xdr:colOff>0</xdr:colOff>
      <xdr:row>116</xdr:row>
      <xdr:rowOff>0</xdr:rowOff>
    </xdr:from>
    <xdr:to>
      <xdr:col>7</xdr:col>
      <xdr:colOff>9525</xdr:colOff>
      <xdr:row>116</xdr:row>
      <xdr:rowOff>10160</xdr:rowOff>
    </xdr:to>
    <xdr:pic>
      <xdr:nvPicPr>
        <xdr:cNvPr id="214" name="图片 213"/>
        <xdr:cNvPicPr>
          <a:picLocks noChangeAspect="1"/>
        </xdr:cNvPicPr>
      </xdr:nvPicPr>
      <xdr:blipFill>
        <a:blip r:embed="rId1"/>
        <a:stretch>
          <a:fillRect/>
        </a:stretch>
      </xdr:blipFill>
      <xdr:spPr>
        <a:xfrm>
          <a:off x="8617585" y="170180000"/>
          <a:ext cx="9525" cy="10160"/>
        </a:xfrm>
        <a:prstGeom prst="rect">
          <a:avLst/>
        </a:prstGeom>
        <a:noFill/>
        <a:ln w="9525">
          <a:noFill/>
        </a:ln>
      </xdr:spPr>
    </xdr:pic>
    <xdr:clientData/>
  </xdr:twoCellAnchor>
  <xdr:twoCellAnchor editAs="oneCell">
    <xdr:from>
      <xdr:col>7</xdr:col>
      <xdr:colOff>0</xdr:colOff>
      <xdr:row>96</xdr:row>
      <xdr:rowOff>0</xdr:rowOff>
    </xdr:from>
    <xdr:to>
      <xdr:col>7</xdr:col>
      <xdr:colOff>9525</xdr:colOff>
      <xdr:row>96</xdr:row>
      <xdr:rowOff>10160</xdr:rowOff>
    </xdr:to>
    <xdr:pic>
      <xdr:nvPicPr>
        <xdr:cNvPr id="220" name="图片 3"/>
        <xdr:cNvPicPr>
          <a:picLocks noChangeAspect="1"/>
        </xdr:cNvPicPr>
      </xdr:nvPicPr>
      <xdr:blipFill>
        <a:blip r:embed="rId1"/>
        <a:stretch>
          <a:fillRect/>
        </a:stretch>
      </xdr:blipFill>
      <xdr:spPr>
        <a:xfrm>
          <a:off x="8617585" y="142189200"/>
          <a:ext cx="9525" cy="10160"/>
        </a:xfrm>
        <a:prstGeom prst="rect">
          <a:avLst/>
        </a:prstGeom>
        <a:noFill/>
        <a:ln w="9525">
          <a:noFill/>
        </a:ln>
      </xdr:spPr>
    </xdr:pic>
    <xdr:clientData/>
  </xdr:twoCellAnchor>
  <xdr:twoCellAnchor editAs="oneCell">
    <xdr:from>
      <xdr:col>7</xdr:col>
      <xdr:colOff>0</xdr:colOff>
      <xdr:row>114</xdr:row>
      <xdr:rowOff>0</xdr:rowOff>
    </xdr:from>
    <xdr:to>
      <xdr:col>7</xdr:col>
      <xdr:colOff>9525</xdr:colOff>
      <xdr:row>114</xdr:row>
      <xdr:rowOff>10160</xdr:rowOff>
    </xdr:to>
    <xdr:pic>
      <xdr:nvPicPr>
        <xdr:cNvPr id="222" name="图片 3"/>
        <xdr:cNvPicPr>
          <a:picLocks noChangeAspect="1"/>
        </xdr:cNvPicPr>
      </xdr:nvPicPr>
      <xdr:blipFill>
        <a:blip r:embed="rId1"/>
        <a:stretch>
          <a:fillRect/>
        </a:stretch>
      </xdr:blipFill>
      <xdr:spPr>
        <a:xfrm>
          <a:off x="8617585" y="166522400"/>
          <a:ext cx="9525" cy="10160"/>
        </a:xfrm>
        <a:prstGeom prst="rect">
          <a:avLst/>
        </a:prstGeom>
        <a:noFill/>
        <a:ln w="9525">
          <a:noFill/>
        </a:ln>
      </xdr:spPr>
    </xdr:pic>
    <xdr:clientData/>
  </xdr:twoCellAnchor>
  <xdr:twoCellAnchor editAs="oneCell">
    <xdr:from>
      <xdr:col>7</xdr:col>
      <xdr:colOff>0</xdr:colOff>
      <xdr:row>97</xdr:row>
      <xdr:rowOff>0</xdr:rowOff>
    </xdr:from>
    <xdr:to>
      <xdr:col>7</xdr:col>
      <xdr:colOff>9525</xdr:colOff>
      <xdr:row>97</xdr:row>
      <xdr:rowOff>10160</xdr:rowOff>
    </xdr:to>
    <xdr:pic>
      <xdr:nvPicPr>
        <xdr:cNvPr id="223" name="图片 3"/>
        <xdr:cNvPicPr>
          <a:picLocks noChangeAspect="1"/>
        </xdr:cNvPicPr>
      </xdr:nvPicPr>
      <xdr:blipFill>
        <a:blip r:embed="rId1"/>
        <a:stretch>
          <a:fillRect/>
        </a:stretch>
      </xdr:blipFill>
      <xdr:spPr>
        <a:xfrm>
          <a:off x="8617585" y="143471900"/>
          <a:ext cx="9525" cy="10160"/>
        </a:xfrm>
        <a:prstGeom prst="rect">
          <a:avLst/>
        </a:prstGeom>
        <a:noFill/>
        <a:ln w="9525">
          <a:noFill/>
        </a:ln>
      </xdr:spPr>
    </xdr:pic>
    <xdr:clientData/>
  </xdr:twoCellAnchor>
  <xdr:twoCellAnchor editAs="oneCell">
    <xdr:from>
      <xdr:col>7</xdr:col>
      <xdr:colOff>0</xdr:colOff>
      <xdr:row>65</xdr:row>
      <xdr:rowOff>0</xdr:rowOff>
    </xdr:from>
    <xdr:to>
      <xdr:col>7</xdr:col>
      <xdr:colOff>9525</xdr:colOff>
      <xdr:row>65</xdr:row>
      <xdr:rowOff>10160</xdr:rowOff>
    </xdr:to>
    <xdr:pic>
      <xdr:nvPicPr>
        <xdr:cNvPr id="224" name="图片 3"/>
        <xdr:cNvPicPr>
          <a:picLocks noChangeAspect="1"/>
        </xdr:cNvPicPr>
      </xdr:nvPicPr>
      <xdr:blipFill>
        <a:blip r:embed="rId1"/>
        <a:stretch>
          <a:fillRect/>
        </a:stretch>
      </xdr:blipFill>
      <xdr:spPr>
        <a:xfrm>
          <a:off x="8617585" y="101815900"/>
          <a:ext cx="9525" cy="10160"/>
        </a:xfrm>
        <a:prstGeom prst="rect">
          <a:avLst/>
        </a:prstGeom>
        <a:noFill/>
        <a:ln w="9525">
          <a:noFill/>
        </a:ln>
      </xdr:spPr>
    </xdr:pic>
    <xdr:clientData/>
  </xdr:twoCellAnchor>
  <xdr:twoCellAnchor editAs="oneCell">
    <xdr:from>
      <xdr:col>7</xdr:col>
      <xdr:colOff>0</xdr:colOff>
      <xdr:row>160</xdr:row>
      <xdr:rowOff>0</xdr:rowOff>
    </xdr:from>
    <xdr:to>
      <xdr:col>7</xdr:col>
      <xdr:colOff>9525</xdr:colOff>
      <xdr:row>160</xdr:row>
      <xdr:rowOff>10160</xdr:rowOff>
    </xdr:to>
    <xdr:pic>
      <xdr:nvPicPr>
        <xdr:cNvPr id="267" name="图片 3"/>
        <xdr:cNvPicPr>
          <a:picLocks noChangeAspect="1"/>
        </xdr:cNvPicPr>
      </xdr:nvPicPr>
      <xdr:blipFill>
        <a:blip r:embed="rId1"/>
        <a:stretch>
          <a:fillRect/>
        </a:stretch>
      </xdr:blipFill>
      <xdr:spPr>
        <a:xfrm>
          <a:off x="8617585" y="236905800"/>
          <a:ext cx="9525" cy="10160"/>
        </a:xfrm>
        <a:prstGeom prst="rect">
          <a:avLst/>
        </a:prstGeom>
        <a:noFill/>
        <a:ln w="9525">
          <a:noFill/>
        </a:ln>
      </xdr:spPr>
    </xdr:pic>
    <xdr:clientData/>
  </xdr:twoCellAnchor>
  <xdr:twoCellAnchor editAs="oneCell">
    <xdr:from>
      <xdr:col>7</xdr:col>
      <xdr:colOff>0</xdr:colOff>
      <xdr:row>162</xdr:row>
      <xdr:rowOff>0</xdr:rowOff>
    </xdr:from>
    <xdr:to>
      <xdr:col>7</xdr:col>
      <xdr:colOff>9525</xdr:colOff>
      <xdr:row>162</xdr:row>
      <xdr:rowOff>10160</xdr:rowOff>
    </xdr:to>
    <xdr:pic>
      <xdr:nvPicPr>
        <xdr:cNvPr id="274" name="图片 3"/>
        <xdr:cNvPicPr>
          <a:picLocks noChangeAspect="1"/>
        </xdr:cNvPicPr>
      </xdr:nvPicPr>
      <xdr:blipFill>
        <a:blip r:embed="rId1"/>
        <a:stretch>
          <a:fillRect/>
        </a:stretch>
      </xdr:blipFill>
      <xdr:spPr>
        <a:xfrm>
          <a:off x="8617585" y="2394966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279" name="图片 3"/>
        <xdr:cNvPicPr>
          <a:picLocks noChangeAspect="1"/>
        </xdr:cNvPicPr>
      </xdr:nvPicPr>
      <xdr:blipFill>
        <a:blip r:embed="rId1"/>
        <a:stretch>
          <a:fillRect/>
        </a:stretch>
      </xdr:blipFill>
      <xdr:spPr>
        <a:xfrm>
          <a:off x="8617585" y="60960000"/>
          <a:ext cx="9525" cy="10160"/>
        </a:xfrm>
        <a:prstGeom prst="rect">
          <a:avLst/>
        </a:prstGeom>
        <a:noFill/>
        <a:ln w="9525">
          <a:noFill/>
        </a:ln>
      </xdr:spPr>
    </xdr:pic>
    <xdr:clientData/>
  </xdr:twoCellAnchor>
  <xdr:twoCellAnchor editAs="oneCell">
    <xdr:from>
      <xdr:col>7</xdr:col>
      <xdr:colOff>0</xdr:colOff>
      <xdr:row>8</xdr:row>
      <xdr:rowOff>0</xdr:rowOff>
    </xdr:from>
    <xdr:to>
      <xdr:col>7</xdr:col>
      <xdr:colOff>9525</xdr:colOff>
      <xdr:row>8</xdr:row>
      <xdr:rowOff>10160</xdr:rowOff>
    </xdr:to>
    <xdr:pic>
      <xdr:nvPicPr>
        <xdr:cNvPr id="280" name="图片 3"/>
        <xdr:cNvPicPr>
          <a:picLocks noChangeAspect="1"/>
        </xdr:cNvPicPr>
      </xdr:nvPicPr>
      <xdr:blipFill>
        <a:blip r:embed="rId1"/>
        <a:stretch>
          <a:fillRect/>
        </a:stretch>
      </xdr:blipFill>
      <xdr:spPr>
        <a:xfrm>
          <a:off x="8617585" y="4927600"/>
          <a:ext cx="9525" cy="10160"/>
        </a:xfrm>
        <a:prstGeom prst="rect">
          <a:avLst/>
        </a:prstGeom>
        <a:noFill/>
        <a:ln w="9525">
          <a:noFill/>
        </a:ln>
      </xdr:spPr>
    </xdr:pic>
    <xdr:clientData/>
  </xdr:twoCellAnchor>
  <xdr:twoCellAnchor editAs="oneCell">
    <xdr:from>
      <xdr:col>7</xdr:col>
      <xdr:colOff>0</xdr:colOff>
      <xdr:row>34</xdr:row>
      <xdr:rowOff>0</xdr:rowOff>
    </xdr:from>
    <xdr:to>
      <xdr:col>7</xdr:col>
      <xdr:colOff>9525</xdr:colOff>
      <xdr:row>34</xdr:row>
      <xdr:rowOff>10160</xdr:rowOff>
    </xdr:to>
    <xdr:pic>
      <xdr:nvPicPr>
        <xdr:cNvPr id="298" name="图片 3"/>
        <xdr:cNvPicPr>
          <a:picLocks noChangeAspect="1"/>
        </xdr:cNvPicPr>
      </xdr:nvPicPr>
      <xdr:blipFill>
        <a:blip r:embed="rId1"/>
        <a:stretch>
          <a:fillRect/>
        </a:stretch>
      </xdr:blipFill>
      <xdr:spPr>
        <a:xfrm>
          <a:off x="8617585" y="560197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9525</xdr:rowOff>
    </xdr:to>
    <xdr:pic>
      <xdr:nvPicPr>
        <xdr:cNvPr id="363" name="图片 3"/>
        <xdr:cNvPicPr>
          <a:picLocks noChangeAspect="1"/>
        </xdr:cNvPicPr>
      </xdr:nvPicPr>
      <xdr:blipFill>
        <a:blip r:embed="rId1"/>
        <a:stretch>
          <a:fillRect/>
        </a:stretch>
      </xdr:blipFill>
      <xdr:spPr>
        <a:xfrm>
          <a:off x="8617585" y="60960000"/>
          <a:ext cx="9525" cy="9525"/>
        </a:xfrm>
        <a:prstGeom prst="rect">
          <a:avLst/>
        </a:prstGeom>
        <a:noFill/>
        <a:ln w="9525">
          <a:noFill/>
        </a:ln>
      </xdr:spPr>
    </xdr:pic>
    <xdr:clientData/>
  </xdr:twoCellAnchor>
  <xdr:twoCellAnchor editAs="oneCell">
    <xdr:from>
      <xdr:col>7</xdr:col>
      <xdr:colOff>0</xdr:colOff>
      <xdr:row>31</xdr:row>
      <xdr:rowOff>0</xdr:rowOff>
    </xdr:from>
    <xdr:to>
      <xdr:col>7</xdr:col>
      <xdr:colOff>9525</xdr:colOff>
      <xdr:row>31</xdr:row>
      <xdr:rowOff>9525</xdr:rowOff>
    </xdr:to>
    <xdr:pic>
      <xdr:nvPicPr>
        <xdr:cNvPr id="364" name="图片 3"/>
        <xdr:cNvPicPr>
          <a:picLocks noChangeAspect="1"/>
        </xdr:cNvPicPr>
      </xdr:nvPicPr>
      <xdr:blipFill>
        <a:blip r:embed="rId1"/>
        <a:stretch>
          <a:fillRect/>
        </a:stretch>
      </xdr:blipFill>
      <xdr:spPr>
        <a:xfrm>
          <a:off x="8617585" y="50330100"/>
          <a:ext cx="9525" cy="9525"/>
        </a:xfrm>
        <a:prstGeom prst="rect">
          <a:avLst/>
        </a:prstGeom>
        <a:noFill/>
        <a:ln w="9525">
          <a:noFill/>
        </a:ln>
      </xdr:spPr>
    </xdr:pic>
    <xdr:clientData/>
  </xdr:twoCellAnchor>
  <xdr:twoCellAnchor editAs="oneCell">
    <xdr:from>
      <xdr:col>7</xdr:col>
      <xdr:colOff>0</xdr:colOff>
      <xdr:row>34</xdr:row>
      <xdr:rowOff>0</xdr:rowOff>
    </xdr:from>
    <xdr:to>
      <xdr:col>7</xdr:col>
      <xdr:colOff>9525</xdr:colOff>
      <xdr:row>34</xdr:row>
      <xdr:rowOff>9525</xdr:rowOff>
    </xdr:to>
    <xdr:pic>
      <xdr:nvPicPr>
        <xdr:cNvPr id="371" name="图片 3"/>
        <xdr:cNvPicPr>
          <a:picLocks noChangeAspect="1"/>
        </xdr:cNvPicPr>
      </xdr:nvPicPr>
      <xdr:blipFill>
        <a:blip r:embed="rId1"/>
        <a:stretch>
          <a:fillRect/>
        </a:stretch>
      </xdr:blipFill>
      <xdr:spPr>
        <a:xfrm>
          <a:off x="8617585" y="56019700"/>
          <a:ext cx="9525" cy="9525"/>
        </a:xfrm>
        <a:prstGeom prst="rect">
          <a:avLst/>
        </a:prstGeom>
        <a:noFill/>
        <a:ln w="9525">
          <a:noFill/>
        </a:ln>
      </xdr:spPr>
    </xdr:pic>
    <xdr:clientData/>
  </xdr:twoCellAnchor>
  <xdr:twoCellAnchor editAs="oneCell">
    <xdr:from>
      <xdr:col>7</xdr:col>
      <xdr:colOff>0</xdr:colOff>
      <xdr:row>60</xdr:row>
      <xdr:rowOff>0</xdr:rowOff>
    </xdr:from>
    <xdr:to>
      <xdr:col>7</xdr:col>
      <xdr:colOff>9525</xdr:colOff>
      <xdr:row>60</xdr:row>
      <xdr:rowOff>9525</xdr:rowOff>
    </xdr:to>
    <xdr:pic>
      <xdr:nvPicPr>
        <xdr:cNvPr id="436" name="图片 3"/>
        <xdr:cNvPicPr>
          <a:picLocks noChangeAspect="1"/>
        </xdr:cNvPicPr>
      </xdr:nvPicPr>
      <xdr:blipFill>
        <a:blip r:embed="rId1"/>
        <a:stretch>
          <a:fillRect/>
        </a:stretch>
      </xdr:blipFill>
      <xdr:spPr>
        <a:xfrm>
          <a:off x="8617585" y="95973900"/>
          <a:ext cx="9525" cy="9525"/>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501" name="图片 3"/>
        <xdr:cNvPicPr>
          <a:picLocks noChangeAspect="1"/>
        </xdr:cNvPicPr>
      </xdr:nvPicPr>
      <xdr:blipFill>
        <a:blip r:embed="rId1"/>
        <a:stretch>
          <a:fillRect/>
        </a:stretch>
      </xdr:blipFill>
      <xdr:spPr>
        <a:xfrm>
          <a:off x="8617585" y="19011900"/>
          <a:ext cx="9525" cy="10160"/>
        </a:xfrm>
        <a:prstGeom prst="rect">
          <a:avLst/>
        </a:prstGeom>
        <a:noFill/>
        <a:ln w="9525">
          <a:noFill/>
        </a:ln>
      </xdr:spPr>
    </xdr:pic>
    <xdr:clientData/>
  </xdr:twoCellAnchor>
  <xdr:twoCellAnchor editAs="oneCell">
    <xdr:from>
      <xdr:col>7</xdr:col>
      <xdr:colOff>0</xdr:colOff>
      <xdr:row>27</xdr:row>
      <xdr:rowOff>0</xdr:rowOff>
    </xdr:from>
    <xdr:to>
      <xdr:col>7</xdr:col>
      <xdr:colOff>9525</xdr:colOff>
      <xdr:row>27</xdr:row>
      <xdr:rowOff>10160</xdr:rowOff>
    </xdr:to>
    <xdr:pic>
      <xdr:nvPicPr>
        <xdr:cNvPr id="507" name="图片 3"/>
        <xdr:cNvPicPr>
          <a:picLocks noChangeAspect="1"/>
        </xdr:cNvPicPr>
      </xdr:nvPicPr>
      <xdr:blipFill>
        <a:blip r:embed="rId1"/>
        <a:stretch>
          <a:fillRect/>
        </a:stretch>
      </xdr:blipFill>
      <xdr:spPr>
        <a:xfrm>
          <a:off x="8617585" y="41071800"/>
          <a:ext cx="9525" cy="10160"/>
        </a:xfrm>
        <a:prstGeom prst="rect">
          <a:avLst/>
        </a:prstGeom>
        <a:noFill/>
        <a:ln w="9525">
          <a:noFill/>
        </a:ln>
      </xdr:spPr>
    </xdr:pic>
    <xdr:clientData/>
  </xdr:twoCellAnchor>
  <xdr:twoCellAnchor editAs="oneCell">
    <xdr:from>
      <xdr:col>7</xdr:col>
      <xdr:colOff>0</xdr:colOff>
      <xdr:row>47</xdr:row>
      <xdr:rowOff>0</xdr:rowOff>
    </xdr:from>
    <xdr:to>
      <xdr:col>7</xdr:col>
      <xdr:colOff>9525</xdr:colOff>
      <xdr:row>47</xdr:row>
      <xdr:rowOff>10160</xdr:rowOff>
    </xdr:to>
    <xdr:pic>
      <xdr:nvPicPr>
        <xdr:cNvPr id="508" name="图片 3"/>
        <xdr:cNvPicPr>
          <a:picLocks noChangeAspect="1"/>
        </xdr:cNvPicPr>
      </xdr:nvPicPr>
      <xdr:blipFill>
        <a:blip r:embed="rId1"/>
        <a:stretch>
          <a:fillRect/>
        </a:stretch>
      </xdr:blipFill>
      <xdr:spPr>
        <a:xfrm>
          <a:off x="8617585" y="76288900"/>
          <a:ext cx="9525" cy="10160"/>
        </a:xfrm>
        <a:prstGeom prst="rect">
          <a:avLst/>
        </a:prstGeom>
        <a:noFill/>
        <a:ln w="9525">
          <a:noFill/>
        </a:ln>
      </xdr:spPr>
    </xdr:pic>
    <xdr:clientData/>
  </xdr:twoCellAnchor>
  <xdr:twoCellAnchor editAs="oneCell">
    <xdr:from>
      <xdr:col>7</xdr:col>
      <xdr:colOff>0</xdr:colOff>
      <xdr:row>63</xdr:row>
      <xdr:rowOff>0</xdr:rowOff>
    </xdr:from>
    <xdr:to>
      <xdr:col>7</xdr:col>
      <xdr:colOff>9525</xdr:colOff>
      <xdr:row>63</xdr:row>
      <xdr:rowOff>10160</xdr:rowOff>
    </xdr:to>
    <xdr:pic>
      <xdr:nvPicPr>
        <xdr:cNvPr id="509" name="图片 3"/>
        <xdr:cNvPicPr>
          <a:picLocks noChangeAspect="1"/>
        </xdr:cNvPicPr>
      </xdr:nvPicPr>
      <xdr:blipFill>
        <a:blip r:embed="rId1"/>
        <a:stretch>
          <a:fillRect/>
        </a:stretch>
      </xdr:blipFill>
      <xdr:spPr>
        <a:xfrm>
          <a:off x="8617585" y="99479100"/>
          <a:ext cx="9525" cy="10160"/>
        </a:xfrm>
        <a:prstGeom prst="rect">
          <a:avLst/>
        </a:prstGeom>
        <a:noFill/>
        <a:ln w="9525">
          <a:noFill/>
        </a:ln>
      </xdr:spPr>
    </xdr:pic>
    <xdr:clientData/>
  </xdr:twoCellAnchor>
  <xdr:twoCellAnchor editAs="oneCell">
    <xdr:from>
      <xdr:col>7</xdr:col>
      <xdr:colOff>0</xdr:colOff>
      <xdr:row>64</xdr:row>
      <xdr:rowOff>0</xdr:rowOff>
    </xdr:from>
    <xdr:to>
      <xdr:col>7</xdr:col>
      <xdr:colOff>9525</xdr:colOff>
      <xdr:row>64</xdr:row>
      <xdr:rowOff>10160</xdr:rowOff>
    </xdr:to>
    <xdr:pic>
      <xdr:nvPicPr>
        <xdr:cNvPr id="522" name="图片 3"/>
        <xdr:cNvPicPr>
          <a:picLocks noChangeAspect="1"/>
        </xdr:cNvPicPr>
      </xdr:nvPicPr>
      <xdr:blipFill>
        <a:blip r:embed="rId1"/>
        <a:stretch>
          <a:fillRect/>
        </a:stretch>
      </xdr:blipFill>
      <xdr:spPr>
        <a:xfrm>
          <a:off x="8617585" y="100647500"/>
          <a:ext cx="9525" cy="10160"/>
        </a:xfrm>
        <a:prstGeom prst="rect">
          <a:avLst/>
        </a:prstGeom>
        <a:noFill/>
        <a:ln w="9525">
          <a:noFill/>
        </a:ln>
      </xdr:spPr>
    </xdr:pic>
    <xdr:clientData/>
  </xdr:twoCellAnchor>
  <xdr:twoCellAnchor editAs="oneCell">
    <xdr:from>
      <xdr:col>7</xdr:col>
      <xdr:colOff>0</xdr:colOff>
      <xdr:row>66</xdr:row>
      <xdr:rowOff>0</xdr:rowOff>
    </xdr:from>
    <xdr:to>
      <xdr:col>7</xdr:col>
      <xdr:colOff>9525</xdr:colOff>
      <xdr:row>66</xdr:row>
      <xdr:rowOff>10160</xdr:rowOff>
    </xdr:to>
    <xdr:pic>
      <xdr:nvPicPr>
        <xdr:cNvPr id="537" name="图片 3"/>
        <xdr:cNvPicPr>
          <a:picLocks noChangeAspect="1"/>
        </xdr:cNvPicPr>
      </xdr:nvPicPr>
      <xdr:blipFill>
        <a:blip r:embed="rId1"/>
        <a:stretch>
          <a:fillRect/>
        </a:stretch>
      </xdr:blipFill>
      <xdr:spPr>
        <a:xfrm>
          <a:off x="8617585" y="102984300"/>
          <a:ext cx="9525" cy="10160"/>
        </a:xfrm>
        <a:prstGeom prst="rect">
          <a:avLst/>
        </a:prstGeom>
        <a:noFill/>
        <a:ln w="9525">
          <a:noFill/>
        </a:ln>
      </xdr:spPr>
    </xdr:pic>
    <xdr:clientData/>
  </xdr:twoCellAnchor>
  <xdr:twoCellAnchor editAs="oneCell">
    <xdr:from>
      <xdr:col>7</xdr:col>
      <xdr:colOff>0</xdr:colOff>
      <xdr:row>36</xdr:row>
      <xdr:rowOff>0</xdr:rowOff>
    </xdr:from>
    <xdr:to>
      <xdr:col>7</xdr:col>
      <xdr:colOff>9525</xdr:colOff>
      <xdr:row>36</xdr:row>
      <xdr:rowOff>10160</xdr:rowOff>
    </xdr:to>
    <xdr:pic>
      <xdr:nvPicPr>
        <xdr:cNvPr id="538" name="图片 3"/>
        <xdr:cNvPicPr>
          <a:picLocks noChangeAspect="1"/>
        </xdr:cNvPicPr>
      </xdr:nvPicPr>
      <xdr:blipFill>
        <a:blip r:embed="rId1"/>
        <a:stretch>
          <a:fillRect/>
        </a:stretch>
      </xdr:blipFill>
      <xdr:spPr>
        <a:xfrm>
          <a:off x="8617585" y="593725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9525</xdr:rowOff>
    </xdr:to>
    <xdr:pic>
      <xdr:nvPicPr>
        <xdr:cNvPr id="645" name="图片 3"/>
        <xdr:cNvPicPr>
          <a:picLocks noChangeAspect="1"/>
        </xdr:cNvPicPr>
      </xdr:nvPicPr>
      <xdr:blipFill>
        <a:blip r:embed="rId1"/>
        <a:stretch>
          <a:fillRect/>
        </a:stretch>
      </xdr:blipFill>
      <xdr:spPr>
        <a:xfrm>
          <a:off x="8617585" y="0"/>
          <a:ext cx="9525" cy="9525"/>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14</xdr:row>
      <xdr:rowOff>9525</xdr:rowOff>
    </xdr:to>
    <xdr:pic>
      <xdr:nvPicPr>
        <xdr:cNvPr id="718" name="图片 3"/>
        <xdr:cNvPicPr>
          <a:picLocks noChangeAspect="1"/>
        </xdr:cNvPicPr>
      </xdr:nvPicPr>
      <xdr:blipFill>
        <a:blip r:embed="rId1"/>
        <a:stretch>
          <a:fillRect/>
        </a:stretch>
      </xdr:blipFill>
      <xdr:spPr>
        <a:xfrm>
          <a:off x="8617585" y="16471900"/>
          <a:ext cx="9525" cy="9525"/>
        </a:xfrm>
        <a:prstGeom prst="rect">
          <a:avLst/>
        </a:prstGeom>
        <a:noFill/>
        <a:ln w="9525">
          <a:noFill/>
        </a:ln>
      </xdr:spPr>
    </xdr:pic>
    <xdr:clientData/>
  </xdr:twoCellAnchor>
  <xdr:twoCellAnchor editAs="oneCell">
    <xdr:from>
      <xdr:col>7</xdr:col>
      <xdr:colOff>0</xdr:colOff>
      <xdr:row>6</xdr:row>
      <xdr:rowOff>0</xdr:rowOff>
    </xdr:from>
    <xdr:to>
      <xdr:col>7</xdr:col>
      <xdr:colOff>9525</xdr:colOff>
      <xdr:row>6</xdr:row>
      <xdr:rowOff>10160</xdr:rowOff>
    </xdr:to>
    <xdr:pic>
      <xdr:nvPicPr>
        <xdr:cNvPr id="784" name="图片 3"/>
        <xdr:cNvPicPr>
          <a:picLocks noChangeAspect="1"/>
        </xdr:cNvPicPr>
      </xdr:nvPicPr>
      <xdr:blipFill>
        <a:blip r:embed="rId1"/>
        <a:stretch>
          <a:fillRect/>
        </a:stretch>
      </xdr:blipFill>
      <xdr:spPr>
        <a:xfrm>
          <a:off x="8617585" y="3835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795" name="图片 3"/>
        <xdr:cNvPicPr>
          <a:picLocks noChangeAspect="1"/>
        </xdr:cNvPicPr>
      </xdr:nvPicPr>
      <xdr:blipFill>
        <a:blip r:embed="rId1"/>
        <a:stretch>
          <a:fillRect/>
        </a:stretch>
      </xdr:blipFill>
      <xdr:spPr>
        <a:xfrm>
          <a:off x="8617585" y="124968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805" name="图片 3"/>
        <xdr:cNvPicPr>
          <a:picLocks noChangeAspect="1"/>
        </xdr:cNvPicPr>
      </xdr:nvPicPr>
      <xdr:blipFill>
        <a:blip r:embed="rId1"/>
        <a:stretch>
          <a:fillRect/>
        </a:stretch>
      </xdr:blipFill>
      <xdr:spPr>
        <a:xfrm>
          <a:off x="8617585" y="43815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807" name="图片 3"/>
        <xdr:cNvPicPr>
          <a:picLocks noChangeAspect="1"/>
        </xdr:cNvPicPr>
      </xdr:nvPicPr>
      <xdr:blipFill>
        <a:blip r:embed="rId1"/>
        <a:stretch>
          <a:fillRect/>
        </a:stretch>
      </xdr:blipFill>
      <xdr:spPr>
        <a:xfrm>
          <a:off x="8617585" y="5473700"/>
          <a:ext cx="9525" cy="10160"/>
        </a:xfrm>
        <a:prstGeom prst="rect">
          <a:avLst/>
        </a:prstGeom>
        <a:noFill/>
        <a:ln w="9525">
          <a:noFill/>
        </a:ln>
      </xdr:spPr>
    </xdr:pic>
    <xdr:clientData/>
  </xdr:twoCellAnchor>
  <xdr:twoCellAnchor editAs="oneCell">
    <xdr:from>
      <xdr:col>7</xdr:col>
      <xdr:colOff>0</xdr:colOff>
      <xdr:row>10</xdr:row>
      <xdr:rowOff>0</xdr:rowOff>
    </xdr:from>
    <xdr:to>
      <xdr:col>7</xdr:col>
      <xdr:colOff>9525</xdr:colOff>
      <xdr:row>10</xdr:row>
      <xdr:rowOff>10160</xdr:rowOff>
    </xdr:to>
    <xdr:pic>
      <xdr:nvPicPr>
        <xdr:cNvPr id="808" name="图片 3"/>
        <xdr:cNvPicPr>
          <a:picLocks noChangeAspect="1"/>
        </xdr:cNvPicPr>
      </xdr:nvPicPr>
      <xdr:blipFill>
        <a:blip r:embed="rId1"/>
        <a:stretch>
          <a:fillRect/>
        </a:stretch>
      </xdr:blipFill>
      <xdr:spPr>
        <a:xfrm>
          <a:off x="8617585" y="75438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810" name="图片 3"/>
        <xdr:cNvPicPr>
          <a:picLocks noChangeAspect="1"/>
        </xdr:cNvPicPr>
      </xdr:nvPicPr>
      <xdr:blipFill>
        <a:blip r:embed="rId1"/>
        <a:stretch>
          <a:fillRect/>
        </a:stretch>
      </xdr:blipFill>
      <xdr:spPr>
        <a:xfrm>
          <a:off x="8617585" y="9613900"/>
          <a:ext cx="9525" cy="10160"/>
        </a:xfrm>
        <a:prstGeom prst="rect">
          <a:avLst/>
        </a:prstGeom>
        <a:noFill/>
        <a:ln w="9525">
          <a:noFill/>
        </a:ln>
      </xdr:spPr>
    </xdr:pic>
    <xdr:clientData/>
  </xdr:twoCellAnchor>
  <xdr:twoCellAnchor editAs="oneCell">
    <xdr:from>
      <xdr:col>7</xdr:col>
      <xdr:colOff>0</xdr:colOff>
      <xdr:row>71</xdr:row>
      <xdr:rowOff>0</xdr:rowOff>
    </xdr:from>
    <xdr:to>
      <xdr:col>7</xdr:col>
      <xdr:colOff>9525</xdr:colOff>
      <xdr:row>71</xdr:row>
      <xdr:rowOff>10160</xdr:rowOff>
    </xdr:to>
    <xdr:pic>
      <xdr:nvPicPr>
        <xdr:cNvPr id="839" name="图片 3"/>
        <xdr:cNvPicPr>
          <a:picLocks noChangeAspect="1"/>
        </xdr:cNvPicPr>
      </xdr:nvPicPr>
      <xdr:blipFill>
        <a:blip r:embed="rId1"/>
        <a:stretch>
          <a:fillRect/>
        </a:stretch>
      </xdr:blipFill>
      <xdr:spPr>
        <a:xfrm>
          <a:off x="8617585" y="108826300"/>
          <a:ext cx="9525" cy="10160"/>
        </a:xfrm>
        <a:prstGeom prst="rect">
          <a:avLst/>
        </a:prstGeom>
        <a:noFill/>
        <a:ln w="9525">
          <a:noFill/>
        </a:ln>
      </xdr:spPr>
    </xdr:pic>
    <xdr:clientData/>
  </xdr:twoCellAnchor>
  <xdr:twoCellAnchor editAs="oneCell">
    <xdr:from>
      <xdr:col>7</xdr:col>
      <xdr:colOff>0</xdr:colOff>
      <xdr:row>72</xdr:row>
      <xdr:rowOff>0</xdr:rowOff>
    </xdr:from>
    <xdr:to>
      <xdr:col>7</xdr:col>
      <xdr:colOff>9525</xdr:colOff>
      <xdr:row>72</xdr:row>
      <xdr:rowOff>10160</xdr:rowOff>
    </xdr:to>
    <xdr:pic>
      <xdr:nvPicPr>
        <xdr:cNvPr id="840" name="图片 3"/>
        <xdr:cNvPicPr>
          <a:picLocks noChangeAspect="1"/>
        </xdr:cNvPicPr>
      </xdr:nvPicPr>
      <xdr:blipFill>
        <a:blip r:embed="rId1"/>
        <a:stretch>
          <a:fillRect/>
        </a:stretch>
      </xdr:blipFill>
      <xdr:spPr>
        <a:xfrm>
          <a:off x="8617585" y="109994700"/>
          <a:ext cx="9525" cy="10160"/>
        </a:xfrm>
        <a:prstGeom prst="rect">
          <a:avLst/>
        </a:prstGeom>
        <a:noFill/>
        <a:ln w="9525">
          <a:noFill/>
        </a:ln>
      </xdr:spPr>
    </xdr:pic>
    <xdr:clientData/>
  </xdr:twoCellAnchor>
  <xdr:twoCellAnchor editAs="oneCell">
    <xdr:from>
      <xdr:col>7</xdr:col>
      <xdr:colOff>0</xdr:colOff>
      <xdr:row>75</xdr:row>
      <xdr:rowOff>0</xdr:rowOff>
    </xdr:from>
    <xdr:to>
      <xdr:col>7</xdr:col>
      <xdr:colOff>9525</xdr:colOff>
      <xdr:row>75</xdr:row>
      <xdr:rowOff>10160</xdr:rowOff>
    </xdr:to>
    <xdr:pic>
      <xdr:nvPicPr>
        <xdr:cNvPr id="841" name="图片 3"/>
        <xdr:cNvPicPr>
          <a:picLocks noChangeAspect="1"/>
        </xdr:cNvPicPr>
      </xdr:nvPicPr>
      <xdr:blipFill>
        <a:blip r:embed="rId1"/>
        <a:stretch>
          <a:fillRect/>
        </a:stretch>
      </xdr:blipFill>
      <xdr:spPr>
        <a:xfrm>
          <a:off x="8617585" y="113499900"/>
          <a:ext cx="9525" cy="10160"/>
        </a:xfrm>
        <a:prstGeom prst="rect">
          <a:avLst/>
        </a:prstGeom>
        <a:noFill/>
        <a:ln w="9525">
          <a:noFill/>
        </a:ln>
      </xdr:spPr>
    </xdr:pic>
    <xdr:clientData/>
  </xdr:twoCellAnchor>
  <xdr:twoCellAnchor editAs="oneCell">
    <xdr:from>
      <xdr:col>7</xdr:col>
      <xdr:colOff>0</xdr:colOff>
      <xdr:row>76</xdr:row>
      <xdr:rowOff>0</xdr:rowOff>
    </xdr:from>
    <xdr:to>
      <xdr:col>7</xdr:col>
      <xdr:colOff>9525</xdr:colOff>
      <xdr:row>76</xdr:row>
      <xdr:rowOff>10160</xdr:rowOff>
    </xdr:to>
    <xdr:pic>
      <xdr:nvPicPr>
        <xdr:cNvPr id="842" name="图片 3"/>
        <xdr:cNvPicPr>
          <a:picLocks noChangeAspect="1"/>
        </xdr:cNvPicPr>
      </xdr:nvPicPr>
      <xdr:blipFill>
        <a:blip r:embed="rId1"/>
        <a:stretch>
          <a:fillRect/>
        </a:stretch>
      </xdr:blipFill>
      <xdr:spPr>
        <a:xfrm>
          <a:off x="8617585" y="114046000"/>
          <a:ext cx="9525" cy="10160"/>
        </a:xfrm>
        <a:prstGeom prst="rect">
          <a:avLst/>
        </a:prstGeom>
        <a:noFill/>
        <a:ln w="9525">
          <a:noFill/>
        </a:ln>
      </xdr:spPr>
    </xdr:pic>
    <xdr:clientData/>
  </xdr:twoCellAnchor>
  <xdr:twoCellAnchor editAs="oneCell">
    <xdr:from>
      <xdr:col>7</xdr:col>
      <xdr:colOff>0</xdr:colOff>
      <xdr:row>101</xdr:row>
      <xdr:rowOff>0</xdr:rowOff>
    </xdr:from>
    <xdr:to>
      <xdr:col>7</xdr:col>
      <xdr:colOff>9525</xdr:colOff>
      <xdr:row>101</xdr:row>
      <xdr:rowOff>10160</xdr:rowOff>
    </xdr:to>
    <xdr:pic>
      <xdr:nvPicPr>
        <xdr:cNvPr id="855" name="图片 3"/>
        <xdr:cNvPicPr>
          <a:picLocks noChangeAspect="1"/>
        </xdr:cNvPicPr>
      </xdr:nvPicPr>
      <xdr:blipFill>
        <a:blip r:embed="rId1"/>
        <a:stretch>
          <a:fillRect/>
        </a:stretch>
      </xdr:blipFill>
      <xdr:spPr>
        <a:xfrm>
          <a:off x="8617585" y="148602700"/>
          <a:ext cx="9525" cy="10160"/>
        </a:xfrm>
        <a:prstGeom prst="rect">
          <a:avLst/>
        </a:prstGeom>
        <a:noFill/>
        <a:ln w="9525">
          <a:noFill/>
        </a:ln>
      </xdr:spPr>
    </xdr:pic>
    <xdr:clientData/>
  </xdr:twoCellAnchor>
  <xdr:twoCellAnchor editAs="oneCell">
    <xdr:from>
      <xdr:col>7</xdr:col>
      <xdr:colOff>0</xdr:colOff>
      <xdr:row>129</xdr:row>
      <xdr:rowOff>0</xdr:rowOff>
    </xdr:from>
    <xdr:to>
      <xdr:col>7</xdr:col>
      <xdr:colOff>9525</xdr:colOff>
      <xdr:row>129</xdr:row>
      <xdr:rowOff>10160</xdr:rowOff>
    </xdr:to>
    <xdr:pic>
      <xdr:nvPicPr>
        <xdr:cNvPr id="878" name="图片 3"/>
        <xdr:cNvPicPr>
          <a:picLocks noChangeAspect="1"/>
        </xdr:cNvPicPr>
      </xdr:nvPicPr>
      <xdr:blipFill>
        <a:blip r:embed="rId1"/>
        <a:stretch>
          <a:fillRect/>
        </a:stretch>
      </xdr:blipFill>
      <xdr:spPr>
        <a:xfrm>
          <a:off x="8617585" y="192328800"/>
          <a:ext cx="9525" cy="10160"/>
        </a:xfrm>
        <a:prstGeom prst="rect">
          <a:avLst/>
        </a:prstGeom>
        <a:noFill/>
        <a:ln w="9525">
          <a:noFill/>
        </a:ln>
      </xdr:spPr>
    </xdr:pic>
    <xdr:clientData/>
  </xdr:twoCellAnchor>
  <xdr:twoCellAnchor editAs="oneCell">
    <xdr:from>
      <xdr:col>7</xdr:col>
      <xdr:colOff>0</xdr:colOff>
      <xdr:row>186</xdr:row>
      <xdr:rowOff>0</xdr:rowOff>
    </xdr:from>
    <xdr:to>
      <xdr:col>7</xdr:col>
      <xdr:colOff>9525</xdr:colOff>
      <xdr:row>186</xdr:row>
      <xdr:rowOff>10160</xdr:rowOff>
    </xdr:to>
    <xdr:pic>
      <xdr:nvPicPr>
        <xdr:cNvPr id="879" name="图片 3"/>
        <xdr:cNvPicPr>
          <a:picLocks noChangeAspect="1"/>
        </xdr:cNvPicPr>
      </xdr:nvPicPr>
      <xdr:blipFill>
        <a:blip r:embed="rId1"/>
        <a:stretch>
          <a:fillRect/>
        </a:stretch>
      </xdr:blipFill>
      <xdr:spPr>
        <a:xfrm>
          <a:off x="8617585" y="265671300"/>
          <a:ext cx="9525" cy="10160"/>
        </a:xfrm>
        <a:prstGeom prst="rect">
          <a:avLst/>
        </a:prstGeom>
        <a:noFill/>
        <a:ln w="9525">
          <a:noFill/>
        </a:ln>
      </xdr:spPr>
    </xdr:pic>
    <xdr:clientData/>
  </xdr:twoCellAnchor>
  <xdr:twoCellAnchor editAs="oneCell">
    <xdr:from>
      <xdr:col>7</xdr:col>
      <xdr:colOff>0</xdr:colOff>
      <xdr:row>191</xdr:row>
      <xdr:rowOff>0</xdr:rowOff>
    </xdr:from>
    <xdr:to>
      <xdr:col>7</xdr:col>
      <xdr:colOff>9525</xdr:colOff>
      <xdr:row>191</xdr:row>
      <xdr:rowOff>10160</xdr:rowOff>
    </xdr:to>
    <xdr:pic>
      <xdr:nvPicPr>
        <xdr:cNvPr id="880" name="图片 3"/>
        <xdr:cNvPicPr>
          <a:picLocks noChangeAspect="1"/>
        </xdr:cNvPicPr>
      </xdr:nvPicPr>
      <xdr:blipFill>
        <a:blip r:embed="rId1"/>
        <a:stretch>
          <a:fillRect/>
        </a:stretch>
      </xdr:blipFill>
      <xdr:spPr>
        <a:xfrm>
          <a:off x="8617585" y="271183100"/>
          <a:ext cx="9525" cy="10160"/>
        </a:xfrm>
        <a:prstGeom prst="rect">
          <a:avLst/>
        </a:prstGeom>
        <a:noFill/>
        <a:ln w="9525">
          <a:noFill/>
        </a:ln>
      </xdr:spPr>
    </xdr:pic>
    <xdr:clientData/>
  </xdr:twoCellAnchor>
  <xdr:twoCellAnchor editAs="oneCell">
    <xdr:from>
      <xdr:col>7</xdr:col>
      <xdr:colOff>0</xdr:colOff>
      <xdr:row>193</xdr:row>
      <xdr:rowOff>0</xdr:rowOff>
    </xdr:from>
    <xdr:to>
      <xdr:col>7</xdr:col>
      <xdr:colOff>9525</xdr:colOff>
      <xdr:row>193</xdr:row>
      <xdr:rowOff>10160</xdr:rowOff>
    </xdr:to>
    <xdr:pic>
      <xdr:nvPicPr>
        <xdr:cNvPr id="881" name="图片 3"/>
        <xdr:cNvPicPr>
          <a:picLocks noChangeAspect="1"/>
        </xdr:cNvPicPr>
      </xdr:nvPicPr>
      <xdr:blipFill>
        <a:blip r:embed="rId1"/>
        <a:stretch>
          <a:fillRect/>
        </a:stretch>
      </xdr:blipFill>
      <xdr:spPr>
        <a:xfrm>
          <a:off x="8617585" y="273113500"/>
          <a:ext cx="9525" cy="10160"/>
        </a:xfrm>
        <a:prstGeom prst="rect">
          <a:avLst/>
        </a:prstGeom>
        <a:noFill/>
        <a:ln w="9525">
          <a:noFill/>
        </a:ln>
      </xdr:spPr>
    </xdr:pic>
    <xdr:clientData/>
  </xdr:twoCellAnchor>
  <xdr:twoCellAnchor editAs="oneCell">
    <xdr:from>
      <xdr:col>7</xdr:col>
      <xdr:colOff>0</xdr:colOff>
      <xdr:row>187</xdr:row>
      <xdr:rowOff>0</xdr:rowOff>
    </xdr:from>
    <xdr:to>
      <xdr:col>7</xdr:col>
      <xdr:colOff>9525</xdr:colOff>
      <xdr:row>187</xdr:row>
      <xdr:rowOff>10160</xdr:rowOff>
    </xdr:to>
    <xdr:pic>
      <xdr:nvPicPr>
        <xdr:cNvPr id="882" name="图片 3"/>
        <xdr:cNvPicPr>
          <a:picLocks noChangeAspect="1"/>
        </xdr:cNvPicPr>
      </xdr:nvPicPr>
      <xdr:blipFill>
        <a:blip r:embed="rId1"/>
        <a:stretch>
          <a:fillRect/>
        </a:stretch>
      </xdr:blipFill>
      <xdr:spPr>
        <a:xfrm>
          <a:off x="8617585" y="266598400"/>
          <a:ext cx="9525" cy="10160"/>
        </a:xfrm>
        <a:prstGeom prst="rect">
          <a:avLst/>
        </a:prstGeom>
        <a:noFill/>
        <a:ln w="9525">
          <a:noFill/>
        </a:ln>
      </xdr:spPr>
    </xdr:pic>
    <xdr:clientData/>
  </xdr:twoCellAnchor>
  <xdr:twoCellAnchor editAs="oneCell">
    <xdr:from>
      <xdr:col>7</xdr:col>
      <xdr:colOff>0</xdr:colOff>
      <xdr:row>204</xdr:row>
      <xdr:rowOff>0</xdr:rowOff>
    </xdr:from>
    <xdr:to>
      <xdr:col>7</xdr:col>
      <xdr:colOff>9525</xdr:colOff>
      <xdr:row>204</xdr:row>
      <xdr:rowOff>10160</xdr:rowOff>
    </xdr:to>
    <xdr:pic>
      <xdr:nvPicPr>
        <xdr:cNvPr id="883" name="图片 3"/>
        <xdr:cNvPicPr>
          <a:picLocks noChangeAspect="1"/>
        </xdr:cNvPicPr>
      </xdr:nvPicPr>
      <xdr:blipFill>
        <a:blip r:embed="rId1"/>
        <a:stretch>
          <a:fillRect/>
        </a:stretch>
      </xdr:blipFill>
      <xdr:spPr>
        <a:xfrm>
          <a:off x="8617585" y="283972000"/>
          <a:ext cx="9525" cy="10160"/>
        </a:xfrm>
        <a:prstGeom prst="rect">
          <a:avLst/>
        </a:prstGeom>
        <a:noFill/>
        <a:ln w="9525">
          <a:noFill/>
        </a:ln>
      </xdr:spPr>
    </xdr:pic>
    <xdr:clientData/>
  </xdr:twoCellAnchor>
  <xdr:twoCellAnchor editAs="oneCell">
    <xdr:from>
      <xdr:col>7</xdr:col>
      <xdr:colOff>0</xdr:colOff>
      <xdr:row>205</xdr:row>
      <xdr:rowOff>0</xdr:rowOff>
    </xdr:from>
    <xdr:to>
      <xdr:col>7</xdr:col>
      <xdr:colOff>9525</xdr:colOff>
      <xdr:row>205</xdr:row>
      <xdr:rowOff>10160</xdr:rowOff>
    </xdr:to>
    <xdr:pic>
      <xdr:nvPicPr>
        <xdr:cNvPr id="888" name="图片 3"/>
        <xdr:cNvPicPr>
          <a:picLocks noChangeAspect="1"/>
        </xdr:cNvPicPr>
      </xdr:nvPicPr>
      <xdr:blipFill>
        <a:blip r:embed="rId1"/>
        <a:stretch>
          <a:fillRect/>
        </a:stretch>
      </xdr:blipFill>
      <xdr:spPr>
        <a:xfrm>
          <a:off x="8617585" y="285559500"/>
          <a:ext cx="9525" cy="10160"/>
        </a:xfrm>
        <a:prstGeom prst="rect">
          <a:avLst/>
        </a:prstGeom>
        <a:noFill/>
        <a:ln w="9525">
          <a:noFill/>
        </a:ln>
      </xdr:spPr>
    </xdr:pic>
    <xdr:clientData/>
  </xdr:twoCellAnchor>
  <xdr:twoCellAnchor editAs="oneCell">
    <xdr:from>
      <xdr:col>7</xdr:col>
      <xdr:colOff>0</xdr:colOff>
      <xdr:row>59</xdr:row>
      <xdr:rowOff>0</xdr:rowOff>
    </xdr:from>
    <xdr:to>
      <xdr:col>7</xdr:col>
      <xdr:colOff>9525</xdr:colOff>
      <xdr:row>59</xdr:row>
      <xdr:rowOff>10160</xdr:rowOff>
    </xdr:to>
    <xdr:pic>
      <xdr:nvPicPr>
        <xdr:cNvPr id="893" name="图片 3"/>
        <xdr:cNvPicPr>
          <a:picLocks noChangeAspect="1"/>
        </xdr:cNvPicPr>
      </xdr:nvPicPr>
      <xdr:blipFill>
        <a:blip r:embed="rId1"/>
        <a:stretch>
          <a:fillRect/>
        </a:stretch>
      </xdr:blipFill>
      <xdr:spPr>
        <a:xfrm>
          <a:off x="8617585" y="94805500"/>
          <a:ext cx="9525" cy="10160"/>
        </a:xfrm>
        <a:prstGeom prst="rect">
          <a:avLst/>
        </a:prstGeom>
        <a:noFill/>
        <a:ln w="9525">
          <a:noFill/>
        </a:ln>
      </xdr:spPr>
    </xdr:pic>
    <xdr:clientData/>
  </xdr:twoCellAnchor>
  <xdr:twoCellAnchor editAs="oneCell">
    <xdr:from>
      <xdr:col>7</xdr:col>
      <xdr:colOff>0</xdr:colOff>
      <xdr:row>79</xdr:row>
      <xdr:rowOff>0</xdr:rowOff>
    </xdr:from>
    <xdr:to>
      <xdr:col>7</xdr:col>
      <xdr:colOff>9525</xdr:colOff>
      <xdr:row>79</xdr:row>
      <xdr:rowOff>10160</xdr:rowOff>
    </xdr:to>
    <xdr:pic>
      <xdr:nvPicPr>
        <xdr:cNvPr id="894" name="图片 3"/>
        <xdr:cNvPicPr>
          <a:picLocks noChangeAspect="1"/>
        </xdr:cNvPicPr>
      </xdr:nvPicPr>
      <xdr:blipFill>
        <a:blip r:embed="rId1"/>
        <a:stretch>
          <a:fillRect/>
        </a:stretch>
      </xdr:blipFill>
      <xdr:spPr>
        <a:xfrm>
          <a:off x="8617585" y="119278400"/>
          <a:ext cx="9525" cy="10160"/>
        </a:xfrm>
        <a:prstGeom prst="rect">
          <a:avLst/>
        </a:prstGeom>
        <a:noFill/>
        <a:ln w="9525">
          <a:noFill/>
        </a:ln>
      </xdr:spPr>
    </xdr:pic>
    <xdr:clientData/>
  </xdr:twoCellAnchor>
  <xdr:twoCellAnchor editAs="oneCell">
    <xdr:from>
      <xdr:col>7</xdr:col>
      <xdr:colOff>0</xdr:colOff>
      <xdr:row>57</xdr:row>
      <xdr:rowOff>0</xdr:rowOff>
    </xdr:from>
    <xdr:to>
      <xdr:col>7</xdr:col>
      <xdr:colOff>9525</xdr:colOff>
      <xdr:row>57</xdr:row>
      <xdr:rowOff>10160</xdr:rowOff>
    </xdr:to>
    <xdr:pic>
      <xdr:nvPicPr>
        <xdr:cNvPr id="945" name="图片 3"/>
        <xdr:cNvPicPr>
          <a:picLocks noChangeAspect="1"/>
        </xdr:cNvPicPr>
      </xdr:nvPicPr>
      <xdr:blipFill>
        <a:blip r:embed="rId1"/>
        <a:stretch>
          <a:fillRect/>
        </a:stretch>
      </xdr:blipFill>
      <xdr:spPr>
        <a:xfrm>
          <a:off x="8617585" y="91719400"/>
          <a:ext cx="9525" cy="10160"/>
        </a:xfrm>
        <a:prstGeom prst="rect">
          <a:avLst/>
        </a:prstGeom>
        <a:noFill/>
        <a:ln w="9525">
          <a:noFill/>
        </a:ln>
      </xdr:spPr>
    </xdr:pic>
    <xdr:clientData/>
  </xdr:twoCellAnchor>
  <xdr:twoCellAnchor editAs="oneCell">
    <xdr:from>
      <xdr:col>7</xdr:col>
      <xdr:colOff>0</xdr:colOff>
      <xdr:row>109</xdr:row>
      <xdr:rowOff>0</xdr:rowOff>
    </xdr:from>
    <xdr:to>
      <xdr:col>7</xdr:col>
      <xdr:colOff>9525</xdr:colOff>
      <xdr:row>109</xdr:row>
      <xdr:rowOff>10160</xdr:rowOff>
    </xdr:to>
    <xdr:pic>
      <xdr:nvPicPr>
        <xdr:cNvPr id="947" name="图片 3"/>
        <xdr:cNvPicPr>
          <a:picLocks noChangeAspect="1"/>
        </xdr:cNvPicPr>
      </xdr:nvPicPr>
      <xdr:blipFill>
        <a:blip r:embed="rId1"/>
        <a:stretch>
          <a:fillRect/>
        </a:stretch>
      </xdr:blipFill>
      <xdr:spPr>
        <a:xfrm>
          <a:off x="8617585" y="158457900"/>
          <a:ext cx="9525" cy="10160"/>
        </a:xfrm>
        <a:prstGeom prst="rect">
          <a:avLst/>
        </a:prstGeom>
        <a:noFill/>
        <a:ln w="9525">
          <a:noFill/>
        </a:ln>
      </xdr:spPr>
    </xdr:pic>
    <xdr:clientData/>
  </xdr:twoCellAnchor>
  <xdr:twoCellAnchor editAs="oneCell">
    <xdr:from>
      <xdr:col>7</xdr:col>
      <xdr:colOff>0</xdr:colOff>
      <xdr:row>124</xdr:row>
      <xdr:rowOff>0</xdr:rowOff>
    </xdr:from>
    <xdr:to>
      <xdr:col>7</xdr:col>
      <xdr:colOff>9525</xdr:colOff>
      <xdr:row>124</xdr:row>
      <xdr:rowOff>10160</xdr:rowOff>
    </xdr:to>
    <xdr:pic>
      <xdr:nvPicPr>
        <xdr:cNvPr id="961" name="图片 960"/>
        <xdr:cNvPicPr>
          <a:picLocks noChangeAspect="1"/>
        </xdr:cNvPicPr>
      </xdr:nvPicPr>
      <xdr:blipFill>
        <a:blip r:embed="rId1"/>
        <a:stretch>
          <a:fillRect/>
        </a:stretch>
      </xdr:blipFill>
      <xdr:spPr>
        <a:xfrm>
          <a:off x="8617585" y="183667400"/>
          <a:ext cx="9525" cy="10160"/>
        </a:xfrm>
        <a:prstGeom prst="rect">
          <a:avLst/>
        </a:prstGeom>
        <a:noFill/>
        <a:ln w="9525">
          <a:noFill/>
        </a:ln>
      </xdr:spPr>
    </xdr:pic>
    <xdr:clientData/>
  </xdr:twoCellAnchor>
  <xdr:twoCellAnchor editAs="oneCell">
    <xdr:from>
      <xdr:col>7</xdr:col>
      <xdr:colOff>0</xdr:colOff>
      <xdr:row>103</xdr:row>
      <xdr:rowOff>0</xdr:rowOff>
    </xdr:from>
    <xdr:to>
      <xdr:col>7</xdr:col>
      <xdr:colOff>9525</xdr:colOff>
      <xdr:row>103</xdr:row>
      <xdr:rowOff>10160</xdr:rowOff>
    </xdr:to>
    <xdr:pic>
      <xdr:nvPicPr>
        <xdr:cNvPr id="967" name="图片 3"/>
        <xdr:cNvPicPr>
          <a:picLocks noChangeAspect="1"/>
        </xdr:cNvPicPr>
      </xdr:nvPicPr>
      <xdr:blipFill>
        <a:blip r:embed="rId1"/>
        <a:stretch>
          <a:fillRect/>
        </a:stretch>
      </xdr:blipFill>
      <xdr:spPr>
        <a:xfrm>
          <a:off x="8617585" y="151218900"/>
          <a:ext cx="9525" cy="10160"/>
        </a:xfrm>
        <a:prstGeom prst="rect">
          <a:avLst/>
        </a:prstGeom>
        <a:noFill/>
        <a:ln w="9525">
          <a:noFill/>
        </a:ln>
      </xdr:spPr>
    </xdr:pic>
    <xdr:clientData/>
  </xdr:twoCellAnchor>
  <xdr:twoCellAnchor editAs="oneCell">
    <xdr:from>
      <xdr:col>7</xdr:col>
      <xdr:colOff>0</xdr:colOff>
      <xdr:row>58</xdr:row>
      <xdr:rowOff>0</xdr:rowOff>
    </xdr:from>
    <xdr:to>
      <xdr:col>7</xdr:col>
      <xdr:colOff>9525</xdr:colOff>
      <xdr:row>58</xdr:row>
      <xdr:rowOff>10160</xdr:rowOff>
    </xdr:to>
    <xdr:pic>
      <xdr:nvPicPr>
        <xdr:cNvPr id="1005" name="图片 3"/>
        <xdr:cNvPicPr>
          <a:picLocks noChangeAspect="1"/>
        </xdr:cNvPicPr>
      </xdr:nvPicPr>
      <xdr:blipFill>
        <a:blip r:embed="rId1"/>
        <a:stretch>
          <a:fillRect/>
        </a:stretch>
      </xdr:blipFill>
      <xdr:spPr>
        <a:xfrm>
          <a:off x="8617585" y="93262450"/>
          <a:ext cx="9525" cy="10160"/>
        </a:xfrm>
        <a:prstGeom prst="rect">
          <a:avLst/>
        </a:prstGeom>
        <a:noFill/>
        <a:ln w="9525">
          <a:noFill/>
        </a:ln>
      </xdr:spPr>
    </xdr:pic>
    <xdr:clientData/>
  </xdr:twoCellAnchor>
  <xdr:twoCellAnchor editAs="oneCell">
    <xdr:from>
      <xdr:col>7</xdr:col>
      <xdr:colOff>0</xdr:colOff>
      <xdr:row>60</xdr:row>
      <xdr:rowOff>0</xdr:rowOff>
    </xdr:from>
    <xdr:to>
      <xdr:col>7</xdr:col>
      <xdr:colOff>9525</xdr:colOff>
      <xdr:row>60</xdr:row>
      <xdr:rowOff>10160</xdr:rowOff>
    </xdr:to>
    <xdr:pic>
      <xdr:nvPicPr>
        <xdr:cNvPr id="1027" name="图片 3"/>
        <xdr:cNvPicPr>
          <a:picLocks noChangeAspect="1"/>
        </xdr:cNvPicPr>
      </xdr:nvPicPr>
      <xdr:blipFill>
        <a:blip r:embed="rId1"/>
        <a:stretch>
          <a:fillRect/>
        </a:stretch>
      </xdr:blipFill>
      <xdr:spPr>
        <a:xfrm>
          <a:off x="8617585" y="95973900"/>
          <a:ext cx="9525" cy="10160"/>
        </a:xfrm>
        <a:prstGeom prst="rect">
          <a:avLst/>
        </a:prstGeom>
        <a:noFill/>
        <a:ln w="9525">
          <a:noFill/>
        </a:ln>
      </xdr:spPr>
    </xdr:pic>
    <xdr:clientData/>
  </xdr:twoCellAnchor>
  <xdr:twoCellAnchor editAs="oneCell">
    <xdr:from>
      <xdr:col>7</xdr:col>
      <xdr:colOff>0</xdr:colOff>
      <xdr:row>61</xdr:row>
      <xdr:rowOff>0</xdr:rowOff>
    </xdr:from>
    <xdr:to>
      <xdr:col>7</xdr:col>
      <xdr:colOff>9525</xdr:colOff>
      <xdr:row>61</xdr:row>
      <xdr:rowOff>10160</xdr:rowOff>
    </xdr:to>
    <xdr:pic>
      <xdr:nvPicPr>
        <xdr:cNvPr id="1028" name="图片 3"/>
        <xdr:cNvPicPr>
          <a:picLocks noChangeAspect="1"/>
        </xdr:cNvPicPr>
      </xdr:nvPicPr>
      <xdr:blipFill>
        <a:blip r:embed="rId1"/>
        <a:stretch>
          <a:fillRect/>
        </a:stretch>
      </xdr:blipFill>
      <xdr:spPr>
        <a:xfrm>
          <a:off x="8617585" y="97142300"/>
          <a:ext cx="9525" cy="10160"/>
        </a:xfrm>
        <a:prstGeom prst="rect">
          <a:avLst/>
        </a:prstGeom>
        <a:noFill/>
        <a:ln w="9525">
          <a:noFill/>
        </a:ln>
      </xdr:spPr>
    </xdr:pic>
    <xdr:clientData/>
  </xdr:twoCellAnchor>
  <xdr:twoCellAnchor editAs="oneCell">
    <xdr:from>
      <xdr:col>7</xdr:col>
      <xdr:colOff>0</xdr:colOff>
      <xdr:row>62</xdr:row>
      <xdr:rowOff>0</xdr:rowOff>
    </xdr:from>
    <xdr:to>
      <xdr:col>7</xdr:col>
      <xdr:colOff>9525</xdr:colOff>
      <xdr:row>62</xdr:row>
      <xdr:rowOff>10160</xdr:rowOff>
    </xdr:to>
    <xdr:pic>
      <xdr:nvPicPr>
        <xdr:cNvPr id="1029" name="图片 3"/>
        <xdr:cNvPicPr>
          <a:picLocks noChangeAspect="1"/>
        </xdr:cNvPicPr>
      </xdr:nvPicPr>
      <xdr:blipFill>
        <a:blip r:embed="rId1"/>
        <a:stretch>
          <a:fillRect/>
        </a:stretch>
      </xdr:blipFill>
      <xdr:spPr>
        <a:xfrm>
          <a:off x="8617585" y="98310700"/>
          <a:ext cx="9525" cy="10160"/>
        </a:xfrm>
        <a:prstGeom prst="rect">
          <a:avLst/>
        </a:prstGeom>
        <a:noFill/>
        <a:ln w="9525">
          <a:noFill/>
        </a:ln>
      </xdr:spPr>
    </xdr:pic>
    <xdr:clientData/>
  </xdr:twoCellAnchor>
  <xdr:twoCellAnchor editAs="oneCell">
    <xdr:from>
      <xdr:col>7</xdr:col>
      <xdr:colOff>0</xdr:colOff>
      <xdr:row>93</xdr:row>
      <xdr:rowOff>0</xdr:rowOff>
    </xdr:from>
    <xdr:to>
      <xdr:col>7</xdr:col>
      <xdr:colOff>9525</xdr:colOff>
      <xdr:row>93</xdr:row>
      <xdr:rowOff>10160</xdr:rowOff>
    </xdr:to>
    <xdr:pic>
      <xdr:nvPicPr>
        <xdr:cNvPr id="1040" name="图片 1039"/>
        <xdr:cNvPicPr>
          <a:picLocks noChangeAspect="1"/>
        </xdr:cNvPicPr>
      </xdr:nvPicPr>
      <xdr:blipFill>
        <a:blip r:embed="rId1"/>
        <a:stretch>
          <a:fillRect/>
        </a:stretch>
      </xdr:blipFill>
      <xdr:spPr>
        <a:xfrm>
          <a:off x="8617585" y="138709400"/>
          <a:ext cx="9525" cy="10160"/>
        </a:xfrm>
        <a:prstGeom prst="rect">
          <a:avLst/>
        </a:prstGeom>
        <a:noFill/>
        <a:ln w="9525">
          <a:noFill/>
        </a:ln>
      </xdr:spPr>
    </xdr:pic>
    <xdr:clientData/>
  </xdr:twoCellAnchor>
  <xdr:twoCellAnchor editAs="oneCell">
    <xdr:from>
      <xdr:col>7</xdr:col>
      <xdr:colOff>0</xdr:colOff>
      <xdr:row>208</xdr:row>
      <xdr:rowOff>0</xdr:rowOff>
    </xdr:from>
    <xdr:to>
      <xdr:col>7</xdr:col>
      <xdr:colOff>9525</xdr:colOff>
      <xdr:row>208</xdr:row>
      <xdr:rowOff>10160</xdr:rowOff>
    </xdr:to>
    <xdr:pic>
      <xdr:nvPicPr>
        <xdr:cNvPr id="1052" name="图片 3"/>
        <xdr:cNvPicPr>
          <a:picLocks noChangeAspect="1"/>
        </xdr:cNvPicPr>
      </xdr:nvPicPr>
      <xdr:blipFill>
        <a:blip r:embed="rId1"/>
        <a:stretch>
          <a:fillRect/>
        </a:stretch>
      </xdr:blipFill>
      <xdr:spPr>
        <a:xfrm>
          <a:off x="8617585" y="289280600"/>
          <a:ext cx="9525" cy="10160"/>
        </a:xfrm>
        <a:prstGeom prst="rect">
          <a:avLst/>
        </a:prstGeom>
        <a:noFill/>
        <a:ln w="9525">
          <a:noFill/>
        </a:ln>
      </xdr:spPr>
    </xdr:pic>
    <xdr:clientData/>
  </xdr:twoCellAnchor>
  <xdr:twoCellAnchor editAs="oneCell">
    <xdr:from>
      <xdr:col>7</xdr:col>
      <xdr:colOff>0</xdr:colOff>
      <xdr:row>208</xdr:row>
      <xdr:rowOff>0</xdr:rowOff>
    </xdr:from>
    <xdr:to>
      <xdr:col>7</xdr:col>
      <xdr:colOff>9525</xdr:colOff>
      <xdr:row>208</xdr:row>
      <xdr:rowOff>9525</xdr:rowOff>
    </xdr:to>
    <xdr:pic>
      <xdr:nvPicPr>
        <xdr:cNvPr id="1059" name="图片 3"/>
        <xdr:cNvPicPr>
          <a:picLocks noChangeAspect="1"/>
        </xdr:cNvPicPr>
      </xdr:nvPicPr>
      <xdr:blipFill>
        <a:blip r:embed="rId1"/>
        <a:stretch>
          <a:fillRect/>
        </a:stretch>
      </xdr:blipFill>
      <xdr:spPr>
        <a:xfrm>
          <a:off x="8617585" y="289280600"/>
          <a:ext cx="9525" cy="9525"/>
        </a:xfrm>
        <a:prstGeom prst="rect">
          <a:avLst/>
        </a:prstGeom>
        <a:noFill/>
        <a:ln w="9525">
          <a:noFill/>
        </a:ln>
      </xdr:spPr>
    </xdr:pic>
    <xdr:clientData/>
  </xdr:twoCellAnchor>
  <xdr:twoCellAnchor editAs="oneCell">
    <xdr:from>
      <xdr:col>7</xdr:col>
      <xdr:colOff>0</xdr:colOff>
      <xdr:row>210</xdr:row>
      <xdr:rowOff>0</xdr:rowOff>
    </xdr:from>
    <xdr:to>
      <xdr:col>7</xdr:col>
      <xdr:colOff>9525</xdr:colOff>
      <xdr:row>210</xdr:row>
      <xdr:rowOff>10160</xdr:rowOff>
    </xdr:to>
    <xdr:pic>
      <xdr:nvPicPr>
        <xdr:cNvPr id="1066" name="图片 3"/>
        <xdr:cNvPicPr>
          <a:picLocks noChangeAspect="1"/>
        </xdr:cNvPicPr>
      </xdr:nvPicPr>
      <xdr:blipFill>
        <a:blip r:embed="rId1"/>
        <a:stretch>
          <a:fillRect/>
        </a:stretch>
      </xdr:blipFill>
      <xdr:spPr>
        <a:xfrm>
          <a:off x="8617585" y="292455600"/>
          <a:ext cx="9525" cy="10160"/>
        </a:xfrm>
        <a:prstGeom prst="rect">
          <a:avLst/>
        </a:prstGeom>
        <a:noFill/>
        <a:ln w="9525">
          <a:noFill/>
        </a:ln>
      </xdr:spPr>
    </xdr:pic>
    <xdr:clientData/>
  </xdr:twoCellAnchor>
  <xdr:twoCellAnchor editAs="oneCell">
    <xdr:from>
      <xdr:col>7</xdr:col>
      <xdr:colOff>0</xdr:colOff>
      <xdr:row>210</xdr:row>
      <xdr:rowOff>0</xdr:rowOff>
    </xdr:from>
    <xdr:to>
      <xdr:col>7</xdr:col>
      <xdr:colOff>9525</xdr:colOff>
      <xdr:row>210</xdr:row>
      <xdr:rowOff>9525</xdr:rowOff>
    </xdr:to>
    <xdr:pic>
      <xdr:nvPicPr>
        <xdr:cNvPr id="1131" name="图片 3"/>
        <xdr:cNvPicPr>
          <a:picLocks noChangeAspect="1"/>
        </xdr:cNvPicPr>
      </xdr:nvPicPr>
      <xdr:blipFill>
        <a:blip r:embed="rId1"/>
        <a:stretch>
          <a:fillRect/>
        </a:stretch>
      </xdr:blipFill>
      <xdr:spPr>
        <a:xfrm>
          <a:off x="8617585" y="292455600"/>
          <a:ext cx="9525" cy="9525"/>
        </a:xfrm>
        <a:prstGeom prst="rect">
          <a:avLst/>
        </a:prstGeom>
        <a:noFill/>
        <a:ln w="9525">
          <a:noFill/>
        </a:ln>
      </xdr:spPr>
    </xdr:pic>
    <xdr:clientData/>
  </xdr:twoCellAnchor>
  <xdr:twoCellAnchor editAs="oneCell">
    <xdr:from>
      <xdr:col>7</xdr:col>
      <xdr:colOff>0</xdr:colOff>
      <xdr:row>172</xdr:row>
      <xdr:rowOff>0</xdr:rowOff>
    </xdr:from>
    <xdr:to>
      <xdr:col>7</xdr:col>
      <xdr:colOff>9525</xdr:colOff>
      <xdr:row>172</xdr:row>
      <xdr:rowOff>10160</xdr:rowOff>
    </xdr:to>
    <xdr:pic>
      <xdr:nvPicPr>
        <xdr:cNvPr id="1198" name="图片 3"/>
        <xdr:cNvPicPr>
          <a:picLocks noChangeAspect="1"/>
        </xdr:cNvPicPr>
      </xdr:nvPicPr>
      <xdr:blipFill>
        <a:blip r:embed="rId1"/>
        <a:stretch>
          <a:fillRect/>
        </a:stretch>
      </xdr:blipFill>
      <xdr:spPr>
        <a:xfrm>
          <a:off x="8617585" y="248843800"/>
          <a:ext cx="9525" cy="10160"/>
        </a:xfrm>
        <a:prstGeom prst="rect">
          <a:avLst/>
        </a:prstGeom>
        <a:noFill/>
        <a:ln w="9525">
          <a:noFill/>
        </a:ln>
      </xdr:spPr>
    </xdr:pic>
    <xdr:clientData/>
  </xdr:twoCellAnchor>
  <xdr:twoCellAnchor editAs="oneCell">
    <xdr:from>
      <xdr:col>7</xdr:col>
      <xdr:colOff>0</xdr:colOff>
      <xdr:row>123</xdr:row>
      <xdr:rowOff>0</xdr:rowOff>
    </xdr:from>
    <xdr:to>
      <xdr:col>7</xdr:col>
      <xdr:colOff>9525</xdr:colOff>
      <xdr:row>123</xdr:row>
      <xdr:rowOff>10160</xdr:rowOff>
    </xdr:to>
    <xdr:pic>
      <xdr:nvPicPr>
        <xdr:cNvPr id="1200" name="图片 3"/>
        <xdr:cNvPicPr>
          <a:picLocks noChangeAspect="1"/>
        </xdr:cNvPicPr>
      </xdr:nvPicPr>
      <xdr:blipFill>
        <a:blip r:embed="rId1"/>
        <a:stretch>
          <a:fillRect/>
        </a:stretch>
      </xdr:blipFill>
      <xdr:spPr>
        <a:xfrm>
          <a:off x="8617585" y="181737000"/>
          <a:ext cx="9525" cy="10160"/>
        </a:xfrm>
        <a:prstGeom prst="rect">
          <a:avLst/>
        </a:prstGeom>
        <a:noFill/>
        <a:ln w="9525">
          <a:noFill/>
        </a:ln>
      </xdr:spPr>
    </xdr:pic>
    <xdr:clientData/>
  </xdr:twoCellAnchor>
  <xdr:twoCellAnchor editAs="oneCell">
    <xdr:from>
      <xdr:col>7</xdr:col>
      <xdr:colOff>0</xdr:colOff>
      <xdr:row>115</xdr:row>
      <xdr:rowOff>0</xdr:rowOff>
    </xdr:from>
    <xdr:to>
      <xdr:col>7</xdr:col>
      <xdr:colOff>9525</xdr:colOff>
      <xdr:row>115</xdr:row>
      <xdr:rowOff>10160</xdr:rowOff>
    </xdr:to>
    <xdr:pic>
      <xdr:nvPicPr>
        <xdr:cNvPr id="1204" name="图片 3"/>
        <xdr:cNvPicPr>
          <a:picLocks noChangeAspect="1"/>
        </xdr:cNvPicPr>
      </xdr:nvPicPr>
      <xdr:blipFill>
        <a:blip r:embed="rId1"/>
        <a:stretch>
          <a:fillRect/>
        </a:stretch>
      </xdr:blipFill>
      <xdr:spPr>
        <a:xfrm>
          <a:off x="8617585" y="168478200"/>
          <a:ext cx="9525" cy="10160"/>
        </a:xfrm>
        <a:prstGeom prst="rect">
          <a:avLst/>
        </a:prstGeom>
        <a:noFill/>
        <a:ln w="9525">
          <a:noFill/>
        </a:ln>
      </xdr:spPr>
    </xdr:pic>
    <xdr:clientData/>
  </xdr:twoCellAnchor>
  <xdr:twoCellAnchor editAs="oneCell">
    <xdr:from>
      <xdr:col>7</xdr:col>
      <xdr:colOff>0</xdr:colOff>
      <xdr:row>135</xdr:row>
      <xdr:rowOff>0</xdr:rowOff>
    </xdr:from>
    <xdr:to>
      <xdr:col>7</xdr:col>
      <xdr:colOff>9525</xdr:colOff>
      <xdr:row>135</xdr:row>
      <xdr:rowOff>10160</xdr:rowOff>
    </xdr:to>
    <xdr:pic>
      <xdr:nvPicPr>
        <xdr:cNvPr id="1221" name="图片 1220"/>
        <xdr:cNvPicPr>
          <a:picLocks noChangeAspect="1"/>
        </xdr:cNvPicPr>
      </xdr:nvPicPr>
      <xdr:blipFill>
        <a:blip r:embed="rId1"/>
        <a:stretch>
          <a:fillRect/>
        </a:stretch>
      </xdr:blipFill>
      <xdr:spPr>
        <a:xfrm>
          <a:off x="8617585" y="201295000"/>
          <a:ext cx="9525" cy="10160"/>
        </a:xfrm>
        <a:prstGeom prst="rect">
          <a:avLst/>
        </a:prstGeom>
        <a:noFill/>
        <a:ln w="9525">
          <a:noFill/>
        </a:ln>
      </xdr:spPr>
    </xdr:pic>
    <xdr:clientData/>
  </xdr:twoCellAnchor>
  <xdr:twoCellAnchor editAs="oneCell">
    <xdr:from>
      <xdr:col>7</xdr:col>
      <xdr:colOff>0</xdr:colOff>
      <xdr:row>117</xdr:row>
      <xdr:rowOff>0</xdr:rowOff>
    </xdr:from>
    <xdr:to>
      <xdr:col>7</xdr:col>
      <xdr:colOff>9525</xdr:colOff>
      <xdr:row>117</xdr:row>
      <xdr:rowOff>10160</xdr:rowOff>
    </xdr:to>
    <xdr:pic>
      <xdr:nvPicPr>
        <xdr:cNvPr id="1227" name="图片 3"/>
        <xdr:cNvPicPr>
          <a:picLocks noChangeAspect="1"/>
        </xdr:cNvPicPr>
      </xdr:nvPicPr>
      <xdr:blipFill>
        <a:blip r:embed="rId1"/>
        <a:stretch>
          <a:fillRect/>
        </a:stretch>
      </xdr:blipFill>
      <xdr:spPr>
        <a:xfrm>
          <a:off x="8617585" y="171958000"/>
          <a:ext cx="9525" cy="10160"/>
        </a:xfrm>
        <a:prstGeom prst="rect">
          <a:avLst/>
        </a:prstGeom>
        <a:noFill/>
        <a:ln w="9525">
          <a:noFill/>
        </a:ln>
      </xdr:spPr>
    </xdr:pic>
    <xdr:clientData/>
  </xdr:twoCellAnchor>
  <xdr:twoCellAnchor editAs="oneCell">
    <xdr:from>
      <xdr:col>7</xdr:col>
      <xdr:colOff>0</xdr:colOff>
      <xdr:row>133</xdr:row>
      <xdr:rowOff>0</xdr:rowOff>
    </xdr:from>
    <xdr:to>
      <xdr:col>7</xdr:col>
      <xdr:colOff>9525</xdr:colOff>
      <xdr:row>133</xdr:row>
      <xdr:rowOff>10160</xdr:rowOff>
    </xdr:to>
    <xdr:pic>
      <xdr:nvPicPr>
        <xdr:cNvPr id="1229" name="图片 3"/>
        <xdr:cNvPicPr>
          <a:picLocks noChangeAspect="1"/>
        </xdr:cNvPicPr>
      </xdr:nvPicPr>
      <xdr:blipFill>
        <a:blip r:embed="rId1"/>
        <a:stretch>
          <a:fillRect/>
        </a:stretch>
      </xdr:blipFill>
      <xdr:spPr>
        <a:xfrm>
          <a:off x="8617585" y="198450200"/>
          <a:ext cx="9525" cy="10160"/>
        </a:xfrm>
        <a:prstGeom prst="rect">
          <a:avLst/>
        </a:prstGeom>
        <a:noFill/>
        <a:ln w="9525">
          <a:noFill/>
        </a:ln>
      </xdr:spPr>
    </xdr:pic>
    <xdr:clientData/>
  </xdr:twoCellAnchor>
  <xdr:twoCellAnchor editAs="oneCell">
    <xdr:from>
      <xdr:col>7</xdr:col>
      <xdr:colOff>0</xdr:colOff>
      <xdr:row>118</xdr:row>
      <xdr:rowOff>0</xdr:rowOff>
    </xdr:from>
    <xdr:to>
      <xdr:col>7</xdr:col>
      <xdr:colOff>9525</xdr:colOff>
      <xdr:row>118</xdr:row>
      <xdr:rowOff>10160</xdr:rowOff>
    </xdr:to>
    <xdr:pic>
      <xdr:nvPicPr>
        <xdr:cNvPr id="1230" name="图片 3"/>
        <xdr:cNvPicPr>
          <a:picLocks noChangeAspect="1"/>
        </xdr:cNvPicPr>
      </xdr:nvPicPr>
      <xdr:blipFill>
        <a:blip r:embed="rId1"/>
        <a:stretch>
          <a:fillRect/>
        </a:stretch>
      </xdr:blipFill>
      <xdr:spPr>
        <a:xfrm>
          <a:off x="8617585" y="173774100"/>
          <a:ext cx="9525" cy="10160"/>
        </a:xfrm>
        <a:prstGeom prst="rect">
          <a:avLst/>
        </a:prstGeom>
        <a:noFill/>
        <a:ln w="9525">
          <a:noFill/>
        </a:ln>
      </xdr:spPr>
    </xdr:pic>
    <xdr:clientData/>
  </xdr:twoCellAnchor>
  <xdr:twoCellAnchor editAs="oneCell">
    <xdr:from>
      <xdr:col>7</xdr:col>
      <xdr:colOff>0</xdr:colOff>
      <xdr:row>167</xdr:row>
      <xdr:rowOff>0</xdr:rowOff>
    </xdr:from>
    <xdr:to>
      <xdr:col>7</xdr:col>
      <xdr:colOff>9525</xdr:colOff>
      <xdr:row>167</xdr:row>
      <xdr:rowOff>10160</xdr:rowOff>
    </xdr:to>
    <xdr:pic>
      <xdr:nvPicPr>
        <xdr:cNvPr id="1231" name="图片 3"/>
        <xdr:cNvPicPr>
          <a:picLocks noChangeAspect="1"/>
        </xdr:cNvPicPr>
      </xdr:nvPicPr>
      <xdr:blipFill>
        <a:blip r:embed="rId1"/>
        <a:stretch>
          <a:fillRect/>
        </a:stretch>
      </xdr:blipFill>
      <xdr:spPr>
        <a:xfrm>
          <a:off x="8617585" y="243954300"/>
          <a:ext cx="9525" cy="10160"/>
        </a:xfrm>
        <a:prstGeom prst="rect">
          <a:avLst/>
        </a:prstGeom>
        <a:noFill/>
        <a:ln w="9525">
          <a:noFill/>
        </a:ln>
      </xdr:spPr>
    </xdr:pic>
    <xdr:clientData/>
  </xdr:twoCellAnchor>
  <xdr:twoCellAnchor editAs="oneCell">
    <xdr:from>
      <xdr:col>7</xdr:col>
      <xdr:colOff>0</xdr:colOff>
      <xdr:row>172</xdr:row>
      <xdr:rowOff>0</xdr:rowOff>
    </xdr:from>
    <xdr:to>
      <xdr:col>7</xdr:col>
      <xdr:colOff>9525</xdr:colOff>
      <xdr:row>172</xdr:row>
      <xdr:rowOff>9525</xdr:rowOff>
    </xdr:to>
    <xdr:pic>
      <xdr:nvPicPr>
        <xdr:cNvPr id="1296" name="图片 3"/>
        <xdr:cNvPicPr>
          <a:picLocks noChangeAspect="1"/>
        </xdr:cNvPicPr>
      </xdr:nvPicPr>
      <xdr:blipFill>
        <a:blip r:embed="rId1"/>
        <a:stretch>
          <a:fillRect/>
        </a:stretch>
      </xdr:blipFill>
      <xdr:spPr>
        <a:xfrm>
          <a:off x="8617585" y="248843800"/>
          <a:ext cx="9525" cy="9525"/>
        </a:xfrm>
        <a:prstGeom prst="rect">
          <a:avLst/>
        </a:prstGeom>
        <a:noFill/>
        <a:ln w="9525">
          <a:noFill/>
        </a:ln>
      </xdr:spPr>
    </xdr:pic>
    <xdr:clientData/>
  </xdr:twoCellAnchor>
  <xdr:twoCellAnchor editAs="oneCell">
    <xdr:from>
      <xdr:col>7</xdr:col>
      <xdr:colOff>0</xdr:colOff>
      <xdr:row>163</xdr:row>
      <xdr:rowOff>0</xdr:rowOff>
    </xdr:from>
    <xdr:to>
      <xdr:col>7</xdr:col>
      <xdr:colOff>9525</xdr:colOff>
      <xdr:row>163</xdr:row>
      <xdr:rowOff>9525</xdr:rowOff>
    </xdr:to>
    <xdr:pic>
      <xdr:nvPicPr>
        <xdr:cNvPr id="1297" name="图片 3"/>
        <xdr:cNvPicPr>
          <a:picLocks noChangeAspect="1"/>
        </xdr:cNvPicPr>
      </xdr:nvPicPr>
      <xdr:blipFill>
        <a:blip r:embed="rId1"/>
        <a:stretch>
          <a:fillRect/>
        </a:stretch>
      </xdr:blipFill>
      <xdr:spPr>
        <a:xfrm>
          <a:off x="8617585" y="240042700"/>
          <a:ext cx="9525" cy="9525"/>
        </a:xfrm>
        <a:prstGeom prst="rect">
          <a:avLst/>
        </a:prstGeom>
        <a:noFill/>
        <a:ln w="9525">
          <a:noFill/>
        </a:ln>
      </xdr:spPr>
    </xdr:pic>
    <xdr:clientData/>
  </xdr:twoCellAnchor>
  <xdr:twoCellAnchor editAs="oneCell">
    <xdr:from>
      <xdr:col>7</xdr:col>
      <xdr:colOff>0</xdr:colOff>
      <xdr:row>167</xdr:row>
      <xdr:rowOff>0</xdr:rowOff>
    </xdr:from>
    <xdr:to>
      <xdr:col>7</xdr:col>
      <xdr:colOff>9525</xdr:colOff>
      <xdr:row>167</xdr:row>
      <xdr:rowOff>9525</xdr:rowOff>
    </xdr:to>
    <xdr:pic>
      <xdr:nvPicPr>
        <xdr:cNvPr id="1304" name="图片 3"/>
        <xdr:cNvPicPr>
          <a:picLocks noChangeAspect="1"/>
        </xdr:cNvPicPr>
      </xdr:nvPicPr>
      <xdr:blipFill>
        <a:blip r:embed="rId1"/>
        <a:stretch>
          <a:fillRect/>
        </a:stretch>
      </xdr:blipFill>
      <xdr:spPr>
        <a:xfrm>
          <a:off x="8617585" y="243954300"/>
          <a:ext cx="9525" cy="9525"/>
        </a:xfrm>
        <a:prstGeom prst="rect">
          <a:avLst/>
        </a:prstGeom>
        <a:noFill/>
        <a:ln w="9525">
          <a:noFill/>
        </a:ln>
      </xdr:spPr>
    </xdr:pic>
    <xdr:clientData/>
  </xdr:twoCellAnchor>
  <xdr:twoCellAnchor editAs="oneCell">
    <xdr:from>
      <xdr:col>7</xdr:col>
      <xdr:colOff>0</xdr:colOff>
      <xdr:row>139</xdr:row>
      <xdr:rowOff>0</xdr:rowOff>
    </xdr:from>
    <xdr:to>
      <xdr:col>7</xdr:col>
      <xdr:colOff>9525</xdr:colOff>
      <xdr:row>139</xdr:row>
      <xdr:rowOff>10160</xdr:rowOff>
    </xdr:to>
    <xdr:pic>
      <xdr:nvPicPr>
        <xdr:cNvPr id="1380" name="图片 3"/>
        <xdr:cNvPicPr>
          <a:picLocks noChangeAspect="1"/>
        </xdr:cNvPicPr>
      </xdr:nvPicPr>
      <xdr:blipFill>
        <a:blip r:embed="rId1"/>
        <a:stretch>
          <a:fillRect/>
        </a:stretch>
      </xdr:blipFill>
      <xdr:spPr>
        <a:xfrm>
          <a:off x="8617585" y="206629000"/>
          <a:ext cx="9525" cy="10160"/>
        </a:xfrm>
        <a:prstGeom prst="rect">
          <a:avLst/>
        </a:prstGeom>
        <a:noFill/>
        <a:ln w="9525">
          <a:noFill/>
        </a:ln>
      </xdr:spPr>
    </xdr:pic>
    <xdr:clientData/>
  </xdr:twoCellAnchor>
  <xdr:twoCellAnchor editAs="oneCell">
    <xdr:from>
      <xdr:col>7</xdr:col>
      <xdr:colOff>0</xdr:colOff>
      <xdr:row>134</xdr:row>
      <xdr:rowOff>0</xdr:rowOff>
    </xdr:from>
    <xdr:to>
      <xdr:col>7</xdr:col>
      <xdr:colOff>9525</xdr:colOff>
      <xdr:row>134</xdr:row>
      <xdr:rowOff>10160</xdr:rowOff>
    </xdr:to>
    <xdr:pic>
      <xdr:nvPicPr>
        <xdr:cNvPr id="1390" name="图片 3"/>
        <xdr:cNvPicPr>
          <a:picLocks noChangeAspect="1"/>
        </xdr:cNvPicPr>
      </xdr:nvPicPr>
      <xdr:blipFill>
        <a:blip r:embed="rId1"/>
        <a:stretch>
          <a:fillRect/>
        </a:stretch>
      </xdr:blipFill>
      <xdr:spPr>
        <a:xfrm>
          <a:off x="8617585" y="199783700"/>
          <a:ext cx="9525" cy="10160"/>
        </a:xfrm>
        <a:prstGeom prst="rect">
          <a:avLst/>
        </a:prstGeom>
        <a:noFill/>
        <a:ln w="9525">
          <a:noFill/>
        </a:ln>
      </xdr:spPr>
    </xdr:pic>
    <xdr:clientData/>
  </xdr:twoCellAnchor>
  <xdr:twoCellAnchor editAs="oneCell">
    <xdr:from>
      <xdr:col>7</xdr:col>
      <xdr:colOff>0</xdr:colOff>
      <xdr:row>136</xdr:row>
      <xdr:rowOff>0</xdr:rowOff>
    </xdr:from>
    <xdr:to>
      <xdr:col>7</xdr:col>
      <xdr:colOff>9525</xdr:colOff>
      <xdr:row>136</xdr:row>
      <xdr:rowOff>10160</xdr:rowOff>
    </xdr:to>
    <xdr:pic>
      <xdr:nvPicPr>
        <xdr:cNvPr id="1392" name="图片 3"/>
        <xdr:cNvPicPr>
          <a:picLocks noChangeAspect="1"/>
        </xdr:cNvPicPr>
      </xdr:nvPicPr>
      <xdr:blipFill>
        <a:blip r:embed="rId1"/>
        <a:stretch>
          <a:fillRect/>
        </a:stretch>
      </xdr:blipFill>
      <xdr:spPr>
        <a:xfrm>
          <a:off x="8617585" y="202628500"/>
          <a:ext cx="9525" cy="10160"/>
        </a:xfrm>
        <a:prstGeom prst="rect">
          <a:avLst/>
        </a:prstGeom>
        <a:noFill/>
        <a:ln w="9525">
          <a:noFill/>
        </a:ln>
      </xdr:spPr>
    </xdr:pic>
    <xdr:clientData/>
  </xdr:twoCellAnchor>
  <xdr:twoCellAnchor editAs="oneCell">
    <xdr:from>
      <xdr:col>7</xdr:col>
      <xdr:colOff>0</xdr:colOff>
      <xdr:row>137</xdr:row>
      <xdr:rowOff>0</xdr:rowOff>
    </xdr:from>
    <xdr:to>
      <xdr:col>7</xdr:col>
      <xdr:colOff>9525</xdr:colOff>
      <xdr:row>137</xdr:row>
      <xdr:rowOff>10160</xdr:rowOff>
    </xdr:to>
    <xdr:pic>
      <xdr:nvPicPr>
        <xdr:cNvPr id="1393" name="图片 3"/>
        <xdr:cNvPicPr>
          <a:picLocks noChangeAspect="1"/>
        </xdr:cNvPicPr>
      </xdr:nvPicPr>
      <xdr:blipFill>
        <a:blip r:embed="rId1"/>
        <a:stretch>
          <a:fillRect/>
        </a:stretch>
      </xdr:blipFill>
      <xdr:spPr>
        <a:xfrm>
          <a:off x="8617585" y="203962000"/>
          <a:ext cx="9525" cy="10160"/>
        </a:xfrm>
        <a:prstGeom prst="rect">
          <a:avLst/>
        </a:prstGeom>
        <a:noFill/>
        <a:ln w="9525">
          <a:noFill/>
        </a:ln>
      </xdr:spPr>
    </xdr:pic>
    <xdr:clientData/>
  </xdr:twoCellAnchor>
  <xdr:twoCellAnchor editAs="oneCell">
    <xdr:from>
      <xdr:col>7</xdr:col>
      <xdr:colOff>0</xdr:colOff>
      <xdr:row>138</xdr:row>
      <xdr:rowOff>0</xdr:rowOff>
    </xdr:from>
    <xdr:to>
      <xdr:col>7</xdr:col>
      <xdr:colOff>9525</xdr:colOff>
      <xdr:row>138</xdr:row>
      <xdr:rowOff>10160</xdr:rowOff>
    </xdr:to>
    <xdr:pic>
      <xdr:nvPicPr>
        <xdr:cNvPr id="1395" name="图片 3"/>
        <xdr:cNvPicPr>
          <a:picLocks noChangeAspect="1"/>
        </xdr:cNvPicPr>
      </xdr:nvPicPr>
      <xdr:blipFill>
        <a:blip r:embed="rId1"/>
        <a:stretch>
          <a:fillRect/>
        </a:stretch>
      </xdr:blipFill>
      <xdr:spPr>
        <a:xfrm>
          <a:off x="8617585" y="205295500"/>
          <a:ext cx="9525" cy="10160"/>
        </a:xfrm>
        <a:prstGeom prst="rect">
          <a:avLst/>
        </a:prstGeom>
        <a:noFill/>
        <a:ln w="9525">
          <a:noFill/>
        </a:ln>
      </xdr:spPr>
    </xdr:pic>
    <xdr:clientData/>
  </xdr:twoCellAnchor>
  <xdr:twoCellAnchor editAs="oneCell">
    <xdr:from>
      <xdr:col>7</xdr:col>
      <xdr:colOff>0</xdr:colOff>
      <xdr:row>171</xdr:row>
      <xdr:rowOff>0</xdr:rowOff>
    </xdr:from>
    <xdr:to>
      <xdr:col>7</xdr:col>
      <xdr:colOff>9525</xdr:colOff>
      <xdr:row>171</xdr:row>
      <xdr:rowOff>10160</xdr:rowOff>
    </xdr:to>
    <xdr:pic>
      <xdr:nvPicPr>
        <xdr:cNvPr id="1404" name="图片 1403"/>
        <xdr:cNvPicPr>
          <a:picLocks noChangeAspect="1"/>
        </xdr:cNvPicPr>
      </xdr:nvPicPr>
      <xdr:blipFill>
        <a:blip r:embed="rId1"/>
        <a:stretch>
          <a:fillRect/>
        </a:stretch>
      </xdr:blipFill>
      <xdr:spPr>
        <a:xfrm>
          <a:off x="8617585" y="247865900"/>
          <a:ext cx="9525" cy="10160"/>
        </a:xfrm>
        <a:prstGeom prst="rect">
          <a:avLst/>
        </a:prstGeom>
        <a:noFill/>
        <a:ln w="9525">
          <a:noFill/>
        </a:ln>
      </xdr:spPr>
    </xdr:pic>
    <xdr:clientData/>
  </xdr:twoCellAnchor>
  <xdr:twoCellAnchor editAs="oneCell">
    <xdr:from>
      <xdr:col>7</xdr:col>
      <xdr:colOff>0</xdr:colOff>
      <xdr:row>120</xdr:row>
      <xdr:rowOff>0</xdr:rowOff>
    </xdr:from>
    <xdr:to>
      <xdr:col>7</xdr:col>
      <xdr:colOff>9525</xdr:colOff>
      <xdr:row>120</xdr:row>
      <xdr:rowOff>9525</xdr:rowOff>
    </xdr:to>
    <xdr:pic>
      <xdr:nvPicPr>
        <xdr:cNvPr id="1410" name="图片 3"/>
        <xdr:cNvPicPr>
          <a:picLocks noChangeAspect="1"/>
        </xdr:cNvPicPr>
      </xdr:nvPicPr>
      <xdr:blipFill>
        <a:blip r:embed="rId1"/>
        <a:stretch>
          <a:fillRect/>
        </a:stretch>
      </xdr:blipFill>
      <xdr:spPr>
        <a:xfrm>
          <a:off x="8617585" y="176936400"/>
          <a:ext cx="9525" cy="9525"/>
        </a:xfrm>
        <a:prstGeom prst="rect">
          <a:avLst/>
        </a:prstGeom>
        <a:noFill/>
        <a:ln w="9525">
          <a:noFill/>
        </a:ln>
      </xdr:spPr>
    </xdr:pic>
    <xdr:clientData/>
  </xdr:twoCellAnchor>
  <xdr:twoCellAnchor editAs="oneCell">
    <xdr:from>
      <xdr:col>7</xdr:col>
      <xdr:colOff>0</xdr:colOff>
      <xdr:row>142</xdr:row>
      <xdr:rowOff>0</xdr:rowOff>
    </xdr:from>
    <xdr:to>
      <xdr:col>7</xdr:col>
      <xdr:colOff>9525</xdr:colOff>
      <xdr:row>142</xdr:row>
      <xdr:rowOff>10160</xdr:rowOff>
    </xdr:to>
    <xdr:pic>
      <xdr:nvPicPr>
        <xdr:cNvPr id="1486" name="图片 3"/>
        <xdr:cNvPicPr>
          <a:picLocks noChangeAspect="1"/>
        </xdr:cNvPicPr>
      </xdr:nvPicPr>
      <xdr:blipFill>
        <a:blip r:embed="rId1"/>
        <a:stretch>
          <a:fillRect/>
        </a:stretch>
      </xdr:blipFill>
      <xdr:spPr>
        <a:xfrm>
          <a:off x="8617585" y="210629500"/>
          <a:ext cx="9525" cy="10160"/>
        </a:xfrm>
        <a:prstGeom prst="rect">
          <a:avLst/>
        </a:prstGeom>
        <a:noFill/>
        <a:ln w="9525">
          <a:noFill/>
        </a:ln>
      </xdr:spPr>
    </xdr:pic>
    <xdr:clientData/>
  </xdr:twoCellAnchor>
  <xdr:twoCellAnchor editAs="oneCell">
    <xdr:from>
      <xdr:col>7</xdr:col>
      <xdr:colOff>0</xdr:colOff>
      <xdr:row>140</xdr:row>
      <xdr:rowOff>0</xdr:rowOff>
    </xdr:from>
    <xdr:to>
      <xdr:col>7</xdr:col>
      <xdr:colOff>9525</xdr:colOff>
      <xdr:row>140</xdr:row>
      <xdr:rowOff>10160</xdr:rowOff>
    </xdr:to>
    <xdr:pic>
      <xdr:nvPicPr>
        <xdr:cNvPr id="1499" name="图片 3"/>
        <xdr:cNvPicPr>
          <a:picLocks noChangeAspect="1"/>
        </xdr:cNvPicPr>
      </xdr:nvPicPr>
      <xdr:blipFill>
        <a:blip r:embed="rId1"/>
        <a:stretch>
          <a:fillRect/>
        </a:stretch>
      </xdr:blipFill>
      <xdr:spPr>
        <a:xfrm>
          <a:off x="8617585" y="207962500"/>
          <a:ext cx="9525" cy="10160"/>
        </a:xfrm>
        <a:prstGeom prst="rect">
          <a:avLst/>
        </a:prstGeom>
        <a:noFill/>
        <a:ln w="9525">
          <a:noFill/>
        </a:ln>
      </xdr:spPr>
    </xdr:pic>
    <xdr:clientData/>
  </xdr:twoCellAnchor>
  <xdr:twoCellAnchor editAs="oneCell">
    <xdr:from>
      <xdr:col>7</xdr:col>
      <xdr:colOff>0</xdr:colOff>
      <xdr:row>141</xdr:row>
      <xdr:rowOff>0</xdr:rowOff>
    </xdr:from>
    <xdr:to>
      <xdr:col>7</xdr:col>
      <xdr:colOff>9525</xdr:colOff>
      <xdr:row>141</xdr:row>
      <xdr:rowOff>10160</xdr:rowOff>
    </xdr:to>
    <xdr:pic>
      <xdr:nvPicPr>
        <xdr:cNvPr id="1501" name="图片 3"/>
        <xdr:cNvPicPr>
          <a:picLocks noChangeAspect="1"/>
        </xdr:cNvPicPr>
      </xdr:nvPicPr>
      <xdr:blipFill>
        <a:blip r:embed="rId1"/>
        <a:stretch>
          <a:fillRect/>
        </a:stretch>
      </xdr:blipFill>
      <xdr:spPr>
        <a:xfrm>
          <a:off x="8617585" y="209296000"/>
          <a:ext cx="9525" cy="10160"/>
        </a:xfrm>
        <a:prstGeom prst="rect">
          <a:avLst/>
        </a:prstGeom>
        <a:noFill/>
        <a:ln w="9525">
          <a:noFill/>
        </a:ln>
      </xdr:spPr>
    </xdr:pic>
    <xdr:clientData/>
  </xdr:twoCellAnchor>
  <xdr:twoCellAnchor editAs="oneCell">
    <xdr:from>
      <xdr:col>7</xdr:col>
      <xdr:colOff>0</xdr:colOff>
      <xdr:row>168</xdr:row>
      <xdr:rowOff>0</xdr:rowOff>
    </xdr:from>
    <xdr:to>
      <xdr:col>7</xdr:col>
      <xdr:colOff>9525</xdr:colOff>
      <xdr:row>168</xdr:row>
      <xdr:rowOff>10160</xdr:rowOff>
    </xdr:to>
    <xdr:pic>
      <xdr:nvPicPr>
        <xdr:cNvPr id="1509" name="图片 3"/>
        <xdr:cNvPicPr>
          <a:picLocks noChangeAspect="1"/>
        </xdr:cNvPicPr>
      </xdr:nvPicPr>
      <xdr:blipFill>
        <a:blip r:embed="rId1"/>
        <a:stretch>
          <a:fillRect/>
        </a:stretch>
      </xdr:blipFill>
      <xdr:spPr>
        <a:xfrm>
          <a:off x="8617585" y="244932200"/>
          <a:ext cx="9525" cy="10160"/>
        </a:xfrm>
        <a:prstGeom prst="rect">
          <a:avLst/>
        </a:prstGeom>
        <a:noFill/>
        <a:ln w="9525">
          <a:noFill/>
        </a:ln>
      </xdr:spPr>
    </xdr:pic>
    <xdr:clientData/>
  </xdr:twoCellAnchor>
  <xdr:twoCellAnchor editAs="oneCell">
    <xdr:from>
      <xdr:col>7</xdr:col>
      <xdr:colOff>0</xdr:colOff>
      <xdr:row>13</xdr:row>
      <xdr:rowOff>0</xdr:rowOff>
    </xdr:from>
    <xdr:to>
      <xdr:col>7</xdr:col>
      <xdr:colOff>9525</xdr:colOff>
      <xdr:row>13</xdr:row>
      <xdr:rowOff>10160</xdr:rowOff>
    </xdr:to>
    <xdr:pic>
      <xdr:nvPicPr>
        <xdr:cNvPr id="1534" name="图片 3"/>
        <xdr:cNvPicPr>
          <a:picLocks noChangeAspect="1"/>
        </xdr:cNvPicPr>
      </xdr:nvPicPr>
      <xdr:blipFill>
        <a:blip r:embed="rId1"/>
        <a:stretch>
          <a:fillRect/>
        </a:stretch>
      </xdr:blipFill>
      <xdr:spPr>
        <a:xfrm>
          <a:off x="8617585" y="138176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14</xdr:row>
      <xdr:rowOff>10160</xdr:rowOff>
    </xdr:to>
    <xdr:pic>
      <xdr:nvPicPr>
        <xdr:cNvPr id="1536" name="图片 3"/>
        <xdr:cNvPicPr>
          <a:picLocks noChangeAspect="1"/>
        </xdr:cNvPicPr>
      </xdr:nvPicPr>
      <xdr:blipFill>
        <a:blip r:embed="rId1"/>
        <a:stretch>
          <a:fillRect/>
        </a:stretch>
      </xdr:blipFill>
      <xdr:spPr>
        <a:xfrm>
          <a:off x="8617585" y="16471900"/>
          <a:ext cx="9525" cy="10160"/>
        </a:xfrm>
        <a:prstGeom prst="rect">
          <a:avLst/>
        </a:prstGeom>
        <a:noFill/>
        <a:ln w="9525">
          <a:noFill/>
        </a:ln>
      </xdr:spPr>
    </xdr:pic>
    <xdr:clientData/>
  </xdr:twoCellAnchor>
  <xdr:twoCellAnchor editAs="oneCell">
    <xdr:from>
      <xdr:col>7</xdr:col>
      <xdr:colOff>0</xdr:colOff>
      <xdr:row>40</xdr:row>
      <xdr:rowOff>0</xdr:rowOff>
    </xdr:from>
    <xdr:to>
      <xdr:col>7</xdr:col>
      <xdr:colOff>9525</xdr:colOff>
      <xdr:row>40</xdr:row>
      <xdr:rowOff>10160</xdr:rowOff>
    </xdr:to>
    <xdr:pic>
      <xdr:nvPicPr>
        <xdr:cNvPr id="1544" name="图片 3"/>
        <xdr:cNvPicPr>
          <a:picLocks noChangeAspect="1"/>
        </xdr:cNvPicPr>
      </xdr:nvPicPr>
      <xdr:blipFill>
        <a:blip r:embed="rId1"/>
        <a:stretch>
          <a:fillRect/>
        </a:stretch>
      </xdr:blipFill>
      <xdr:spPr>
        <a:xfrm>
          <a:off x="8617585" y="66395600"/>
          <a:ext cx="9525" cy="10160"/>
        </a:xfrm>
        <a:prstGeom prst="rect">
          <a:avLst/>
        </a:prstGeom>
        <a:noFill/>
        <a:ln w="9525">
          <a:noFill/>
        </a:ln>
      </xdr:spPr>
    </xdr:pic>
    <xdr:clientData/>
  </xdr:twoCellAnchor>
  <xdr:twoCellAnchor editAs="oneCell">
    <xdr:from>
      <xdr:col>7</xdr:col>
      <xdr:colOff>0</xdr:colOff>
      <xdr:row>170</xdr:row>
      <xdr:rowOff>0</xdr:rowOff>
    </xdr:from>
    <xdr:to>
      <xdr:col>7</xdr:col>
      <xdr:colOff>9525</xdr:colOff>
      <xdr:row>170</xdr:row>
      <xdr:rowOff>10160</xdr:rowOff>
    </xdr:to>
    <xdr:pic>
      <xdr:nvPicPr>
        <xdr:cNvPr id="1593" name="图片 3"/>
        <xdr:cNvPicPr>
          <a:picLocks noChangeAspect="1"/>
        </xdr:cNvPicPr>
      </xdr:nvPicPr>
      <xdr:blipFill>
        <a:blip r:embed="rId1"/>
        <a:stretch>
          <a:fillRect/>
        </a:stretch>
      </xdr:blipFill>
      <xdr:spPr>
        <a:xfrm>
          <a:off x="8617585" y="246888000"/>
          <a:ext cx="9525" cy="10160"/>
        </a:xfrm>
        <a:prstGeom prst="rect">
          <a:avLst/>
        </a:prstGeom>
        <a:noFill/>
        <a:ln w="9525">
          <a:noFill/>
        </a:ln>
      </xdr:spPr>
    </xdr:pic>
    <xdr:clientData/>
  </xdr:twoCellAnchor>
  <xdr:twoCellAnchor editAs="oneCell">
    <xdr:from>
      <xdr:col>7</xdr:col>
      <xdr:colOff>0</xdr:colOff>
      <xdr:row>81</xdr:row>
      <xdr:rowOff>0</xdr:rowOff>
    </xdr:from>
    <xdr:to>
      <xdr:col>7</xdr:col>
      <xdr:colOff>9525</xdr:colOff>
      <xdr:row>81</xdr:row>
      <xdr:rowOff>10160</xdr:rowOff>
    </xdr:to>
    <xdr:pic>
      <xdr:nvPicPr>
        <xdr:cNvPr id="1621" name="图片 3"/>
        <xdr:cNvPicPr>
          <a:picLocks noChangeAspect="1"/>
        </xdr:cNvPicPr>
      </xdr:nvPicPr>
      <xdr:blipFill>
        <a:blip r:embed="rId1"/>
        <a:stretch>
          <a:fillRect/>
        </a:stretch>
      </xdr:blipFill>
      <xdr:spPr>
        <a:xfrm>
          <a:off x="8617585" y="122707400"/>
          <a:ext cx="9525" cy="10160"/>
        </a:xfrm>
        <a:prstGeom prst="rect">
          <a:avLst/>
        </a:prstGeom>
        <a:noFill/>
        <a:ln w="9525">
          <a:noFill/>
        </a:ln>
      </xdr:spPr>
    </xdr:pic>
    <xdr:clientData/>
  </xdr:twoCellAnchor>
  <xdr:twoCellAnchor editAs="oneCell">
    <xdr:from>
      <xdr:col>7</xdr:col>
      <xdr:colOff>0</xdr:colOff>
      <xdr:row>83</xdr:row>
      <xdr:rowOff>0</xdr:rowOff>
    </xdr:from>
    <xdr:to>
      <xdr:col>7</xdr:col>
      <xdr:colOff>9525</xdr:colOff>
      <xdr:row>83</xdr:row>
      <xdr:rowOff>10160</xdr:rowOff>
    </xdr:to>
    <xdr:pic>
      <xdr:nvPicPr>
        <xdr:cNvPr id="1624" name="图片 3"/>
        <xdr:cNvPicPr>
          <a:picLocks noChangeAspect="1"/>
        </xdr:cNvPicPr>
      </xdr:nvPicPr>
      <xdr:blipFill>
        <a:blip r:embed="rId1"/>
        <a:stretch>
          <a:fillRect/>
        </a:stretch>
      </xdr:blipFill>
      <xdr:spPr>
        <a:xfrm>
          <a:off x="8617585" y="124815600"/>
          <a:ext cx="9525" cy="10160"/>
        </a:xfrm>
        <a:prstGeom prst="rect">
          <a:avLst/>
        </a:prstGeom>
        <a:noFill/>
        <a:ln w="9525">
          <a:noFill/>
        </a:ln>
      </xdr:spPr>
    </xdr:pic>
    <xdr:clientData/>
  </xdr:twoCellAnchor>
  <xdr:twoCellAnchor editAs="oneCell">
    <xdr:from>
      <xdr:col>7</xdr:col>
      <xdr:colOff>0</xdr:colOff>
      <xdr:row>111</xdr:row>
      <xdr:rowOff>0</xdr:rowOff>
    </xdr:from>
    <xdr:to>
      <xdr:col>7</xdr:col>
      <xdr:colOff>9525</xdr:colOff>
      <xdr:row>111</xdr:row>
      <xdr:rowOff>10160</xdr:rowOff>
    </xdr:to>
    <xdr:pic>
      <xdr:nvPicPr>
        <xdr:cNvPr id="1632" name="图片 3"/>
        <xdr:cNvPicPr>
          <a:picLocks noChangeAspect="1"/>
        </xdr:cNvPicPr>
      </xdr:nvPicPr>
      <xdr:blipFill>
        <a:blip r:embed="rId1"/>
        <a:stretch>
          <a:fillRect/>
        </a:stretch>
      </xdr:blipFill>
      <xdr:spPr>
        <a:xfrm>
          <a:off x="8617585" y="161201100"/>
          <a:ext cx="9525" cy="10160"/>
        </a:xfrm>
        <a:prstGeom prst="rect">
          <a:avLst/>
        </a:prstGeom>
        <a:noFill/>
        <a:ln w="9525">
          <a:noFill/>
        </a:ln>
      </xdr:spPr>
    </xdr:pic>
    <xdr:clientData/>
  </xdr:twoCellAnchor>
  <xdr:twoCellAnchor editAs="oneCell">
    <xdr:from>
      <xdr:col>7</xdr:col>
      <xdr:colOff>0</xdr:colOff>
      <xdr:row>119</xdr:row>
      <xdr:rowOff>0</xdr:rowOff>
    </xdr:from>
    <xdr:to>
      <xdr:col>7</xdr:col>
      <xdr:colOff>9525</xdr:colOff>
      <xdr:row>119</xdr:row>
      <xdr:rowOff>10160</xdr:rowOff>
    </xdr:to>
    <xdr:pic>
      <xdr:nvPicPr>
        <xdr:cNvPr id="1644" name="图片 1643"/>
        <xdr:cNvPicPr>
          <a:picLocks noChangeAspect="1"/>
        </xdr:cNvPicPr>
      </xdr:nvPicPr>
      <xdr:blipFill>
        <a:blip r:embed="rId1"/>
        <a:stretch>
          <a:fillRect/>
        </a:stretch>
      </xdr:blipFill>
      <xdr:spPr>
        <a:xfrm>
          <a:off x="8617585" y="175120300"/>
          <a:ext cx="9525" cy="10160"/>
        </a:xfrm>
        <a:prstGeom prst="rect">
          <a:avLst/>
        </a:prstGeom>
        <a:noFill/>
        <a:ln w="9525">
          <a:noFill/>
        </a:ln>
      </xdr:spPr>
    </xdr:pic>
    <xdr:clientData/>
  </xdr:twoCellAnchor>
  <xdr:twoCellAnchor editAs="oneCell">
    <xdr:from>
      <xdr:col>7</xdr:col>
      <xdr:colOff>0</xdr:colOff>
      <xdr:row>158</xdr:row>
      <xdr:rowOff>0</xdr:rowOff>
    </xdr:from>
    <xdr:to>
      <xdr:col>7</xdr:col>
      <xdr:colOff>9525</xdr:colOff>
      <xdr:row>158</xdr:row>
      <xdr:rowOff>10160</xdr:rowOff>
    </xdr:to>
    <xdr:pic>
      <xdr:nvPicPr>
        <xdr:cNvPr id="1645" name="图片 3"/>
        <xdr:cNvPicPr>
          <a:picLocks noChangeAspect="1"/>
        </xdr:cNvPicPr>
      </xdr:nvPicPr>
      <xdr:blipFill>
        <a:blip r:embed="rId1"/>
        <a:stretch>
          <a:fillRect/>
        </a:stretch>
      </xdr:blipFill>
      <xdr:spPr>
        <a:xfrm>
          <a:off x="8617585" y="232816400"/>
          <a:ext cx="9525" cy="10160"/>
        </a:xfrm>
        <a:prstGeom prst="rect">
          <a:avLst/>
        </a:prstGeom>
        <a:noFill/>
        <a:ln w="9525">
          <a:noFill/>
        </a:ln>
      </xdr:spPr>
    </xdr:pic>
    <xdr:clientData/>
  </xdr:twoCellAnchor>
  <xdr:twoCellAnchor editAs="oneCell">
    <xdr:from>
      <xdr:col>7</xdr:col>
      <xdr:colOff>0</xdr:colOff>
      <xdr:row>149</xdr:row>
      <xdr:rowOff>0</xdr:rowOff>
    </xdr:from>
    <xdr:to>
      <xdr:col>7</xdr:col>
      <xdr:colOff>9525</xdr:colOff>
      <xdr:row>149</xdr:row>
      <xdr:rowOff>10160</xdr:rowOff>
    </xdr:to>
    <xdr:pic>
      <xdr:nvPicPr>
        <xdr:cNvPr id="1647" name="图片 3"/>
        <xdr:cNvPicPr>
          <a:picLocks noChangeAspect="1"/>
        </xdr:cNvPicPr>
      </xdr:nvPicPr>
      <xdr:blipFill>
        <a:blip r:embed="rId1"/>
        <a:stretch>
          <a:fillRect/>
        </a:stretch>
      </xdr:blipFill>
      <xdr:spPr>
        <a:xfrm>
          <a:off x="8617585" y="219964000"/>
          <a:ext cx="9525" cy="10160"/>
        </a:xfrm>
        <a:prstGeom prst="rect">
          <a:avLst/>
        </a:prstGeom>
        <a:noFill/>
        <a:ln w="9525">
          <a:noFill/>
        </a:ln>
      </xdr:spPr>
    </xdr:pic>
    <xdr:clientData/>
  </xdr:twoCellAnchor>
  <xdr:twoCellAnchor editAs="oneCell">
    <xdr:from>
      <xdr:col>7</xdr:col>
      <xdr:colOff>0</xdr:colOff>
      <xdr:row>202</xdr:row>
      <xdr:rowOff>0</xdr:rowOff>
    </xdr:from>
    <xdr:to>
      <xdr:col>7</xdr:col>
      <xdr:colOff>9525</xdr:colOff>
      <xdr:row>202</xdr:row>
      <xdr:rowOff>10160</xdr:rowOff>
    </xdr:to>
    <xdr:pic>
      <xdr:nvPicPr>
        <xdr:cNvPr id="1648" name="图片 3"/>
        <xdr:cNvPicPr>
          <a:picLocks noChangeAspect="1"/>
        </xdr:cNvPicPr>
      </xdr:nvPicPr>
      <xdr:blipFill>
        <a:blip r:embed="rId1"/>
        <a:stretch>
          <a:fillRect/>
        </a:stretch>
      </xdr:blipFill>
      <xdr:spPr>
        <a:xfrm>
          <a:off x="8617585" y="281470100"/>
          <a:ext cx="9525" cy="10160"/>
        </a:xfrm>
        <a:prstGeom prst="rect">
          <a:avLst/>
        </a:prstGeom>
        <a:noFill/>
        <a:ln w="9525">
          <a:noFill/>
        </a:ln>
      </xdr:spPr>
    </xdr:pic>
    <xdr:clientData/>
  </xdr:twoCellAnchor>
  <xdr:twoCellAnchor editAs="oneCell">
    <xdr:from>
      <xdr:col>7</xdr:col>
      <xdr:colOff>0</xdr:colOff>
      <xdr:row>169</xdr:row>
      <xdr:rowOff>0</xdr:rowOff>
    </xdr:from>
    <xdr:to>
      <xdr:col>7</xdr:col>
      <xdr:colOff>9525</xdr:colOff>
      <xdr:row>169</xdr:row>
      <xdr:rowOff>10160</xdr:rowOff>
    </xdr:to>
    <xdr:pic>
      <xdr:nvPicPr>
        <xdr:cNvPr id="1649" name="图片 3"/>
        <xdr:cNvPicPr>
          <a:picLocks noChangeAspect="1"/>
        </xdr:cNvPicPr>
      </xdr:nvPicPr>
      <xdr:blipFill>
        <a:blip r:embed="rId1"/>
        <a:stretch>
          <a:fillRect/>
        </a:stretch>
      </xdr:blipFill>
      <xdr:spPr>
        <a:xfrm>
          <a:off x="8617585" y="245910100"/>
          <a:ext cx="9525" cy="10160"/>
        </a:xfrm>
        <a:prstGeom prst="rect">
          <a:avLst/>
        </a:prstGeom>
        <a:noFill/>
        <a:ln w="9525">
          <a:noFill/>
        </a:ln>
      </xdr:spPr>
    </xdr:pic>
    <xdr:clientData/>
  </xdr:twoCellAnchor>
  <xdr:twoCellAnchor editAs="oneCell">
    <xdr:from>
      <xdr:col>7</xdr:col>
      <xdr:colOff>0</xdr:colOff>
      <xdr:row>200</xdr:row>
      <xdr:rowOff>0</xdr:rowOff>
    </xdr:from>
    <xdr:to>
      <xdr:col>7</xdr:col>
      <xdr:colOff>9525</xdr:colOff>
      <xdr:row>200</xdr:row>
      <xdr:rowOff>10160</xdr:rowOff>
    </xdr:to>
    <xdr:pic>
      <xdr:nvPicPr>
        <xdr:cNvPr id="1650" name="图片 3"/>
        <xdr:cNvPicPr>
          <a:picLocks noChangeAspect="1"/>
        </xdr:cNvPicPr>
      </xdr:nvPicPr>
      <xdr:blipFill>
        <a:blip r:embed="rId1"/>
        <a:stretch>
          <a:fillRect/>
        </a:stretch>
      </xdr:blipFill>
      <xdr:spPr>
        <a:xfrm>
          <a:off x="8617585" y="279641300"/>
          <a:ext cx="9525" cy="10160"/>
        </a:xfrm>
        <a:prstGeom prst="rect">
          <a:avLst/>
        </a:prstGeom>
        <a:noFill/>
        <a:ln w="9525">
          <a:noFill/>
        </a:ln>
      </xdr:spPr>
    </xdr:pic>
    <xdr:clientData/>
  </xdr:twoCellAnchor>
  <xdr:twoCellAnchor editAs="oneCell">
    <xdr:from>
      <xdr:col>7</xdr:col>
      <xdr:colOff>0</xdr:colOff>
      <xdr:row>190</xdr:row>
      <xdr:rowOff>0</xdr:rowOff>
    </xdr:from>
    <xdr:to>
      <xdr:col>7</xdr:col>
      <xdr:colOff>9525</xdr:colOff>
      <xdr:row>190</xdr:row>
      <xdr:rowOff>10160</xdr:rowOff>
    </xdr:to>
    <xdr:pic>
      <xdr:nvPicPr>
        <xdr:cNvPr id="1651" name="图片 3"/>
        <xdr:cNvPicPr>
          <a:picLocks noChangeAspect="1"/>
        </xdr:cNvPicPr>
      </xdr:nvPicPr>
      <xdr:blipFill>
        <a:blip r:embed="rId1"/>
        <a:stretch>
          <a:fillRect/>
        </a:stretch>
      </xdr:blipFill>
      <xdr:spPr>
        <a:xfrm>
          <a:off x="8617585" y="269989300"/>
          <a:ext cx="9525" cy="10160"/>
        </a:xfrm>
        <a:prstGeom prst="rect">
          <a:avLst/>
        </a:prstGeom>
        <a:noFill/>
        <a:ln w="9525">
          <a:noFill/>
        </a:ln>
      </xdr:spPr>
    </xdr:pic>
    <xdr:clientData/>
  </xdr:twoCellAnchor>
  <xdr:twoCellAnchor editAs="oneCell">
    <xdr:from>
      <xdr:col>7</xdr:col>
      <xdr:colOff>0</xdr:colOff>
      <xdr:row>152</xdr:row>
      <xdr:rowOff>0</xdr:rowOff>
    </xdr:from>
    <xdr:to>
      <xdr:col>7</xdr:col>
      <xdr:colOff>9525</xdr:colOff>
      <xdr:row>152</xdr:row>
      <xdr:rowOff>10160</xdr:rowOff>
    </xdr:to>
    <xdr:pic>
      <xdr:nvPicPr>
        <xdr:cNvPr id="1694" name="图片 3"/>
        <xdr:cNvPicPr>
          <a:picLocks noChangeAspect="1"/>
        </xdr:cNvPicPr>
      </xdr:nvPicPr>
      <xdr:blipFill>
        <a:blip r:embed="rId1"/>
        <a:stretch>
          <a:fillRect/>
        </a:stretch>
      </xdr:blipFill>
      <xdr:spPr>
        <a:xfrm>
          <a:off x="8617585" y="223964500"/>
          <a:ext cx="9525" cy="10160"/>
        </a:xfrm>
        <a:prstGeom prst="rect">
          <a:avLst/>
        </a:prstGeom>
        <a:noFill/>
        <a:ln w="9525">
          <a:noFill/>
        </a:ln>
      </xdr:spPr>
    </xdr:pic>
    <xdr:clientData/>
  </xdr:twoCellAnchor>
  <xdr:twoCellAnchor editAs="oneCell">
    <xdr:from>
      <xdr:col>7</xdr:col>
      <xdr:colOff>0</xdr:colOff>
      <xdr:row>157</xdr:row>
      <xdr:rowOff>0</xdr:rowOff>
    </xdr:from>
    <xdr:to>
      <xdr:col>7</xdr:col>
      <xdr:colOff>9525</xdr:colOff>
      <xdr:row>157</xdr:row>
      <xdr:rowOff>10160</xdr:rowOff>
    </xdr:to>
    <xdr:pic>
      <xdr:nvPicPr>
        <xdr:cNvPr id="1695" name="图片 3"/>
        <xdr:cNvPicPr>
          <a:picLocks noChangeAspect="1"/>
        </xdr:cNvPicPr>
      </xdr:nvPicPr>
      <xdr:blipFill>
        <a:blip r:embed="rId1"/>
        <a:stretch>
          <a:fillRect/>
        </a:stretch>
      </xdr:blipFill>
      <xdr:spPr>
        <a:xfrm>
          <a:off x="8617585" y="230771700"/>
          <a:ext cx="9525" cy="10160"/>
        </a:xfrm>
        <a:prstGeom prst="rect">
          <a:avLst/>
        </a:prstGeom>
        <a:noFill/>
        <a:ln w="9525">
          <a:noFill/>
        </a:ln>
      </xdr:spPr>
    </xdr:pic>
    <xdr:clientData/>
  </xdr:twoCellAnchor>
  <xdr:twoCellAnchor editAs="oneCell">
    <xdr:from>
      <xdr:col>7</xdr:col>
      <xdr:colOff>0</xdr:colOff>
      <xdr:row>184</xdr:row>
      <xdr:rowOff>0</xdr:rowOff>
    </xdr:from>
    <xdr:to>
      <xdr:col>7</xdr:col>
      <xdr:colOff>9525</xdr:colOff>
      <xdr:row>184</xdr:row>
      <xdr:rowOff>10160</xdr:rowOff>
    </xdr:to>
    <xdr:pic>
      <xdr:nvPicPr>
        <xdr:cNvPr id="1738" name="图片 3"/>
        <xdr:cNvPicPr>
          <a:picLocks noChangeAspect="1"/>
        </xdr:cNvPicPr>
      </xdr:nvPicPr>
      <xdr:blipFill>
        <a:blip r:embed="rId1"/>
        <a:stretch>
          <a:fillRect/>
        </a:stretch>
      </xdr:blipFill>
      <xdr:spPr>
        <a:xfrm>
          <a:off x="8617585" y="263791700"/>
          <a:ext cx="9525" cy="10160"/>
        </a:xfrm>
        <a:prstGeom prst="rect">
          <a:avLst/>
        </a:prstGeom>
        <a:noFill/>
        <a:ln w="9525">
          <a:noFill/>
        </a:ln>
      </xdr:spPr>
    </xdr:pic>
    <xdr:clientData/>
  </xdr:twoCellAnchor>
  <xdr:twoCellAnchor editAs="oneCell">
    <xdr:from>
      <xdr:col>7</xdr:col>
      <xdr:colOff>0</xdr:colOff>
      <xdr:row>156</xdr:row>
      <xdr:rowOff>0</xdr:rowOff>
    </xdr:from>
    <xdr:to>
      <xdr:col>7</xdr:col>
      <xdr:colOff>9525</xdr:colOff>
      <xdr:row>156</xdr:row>
      <xdr:rowOff>10160</xdr:rowOff>
    </xdr:to>
    <xdr:pic>
      <xdr:nvPicPr>
        <xdr:cNvPr id="1752" name="图片 3"/>
        <xdr:cNvPicPr>
          <a:picLocks noChangeAspect="1"/>
        </xdr:cNvPicPr>
      </xdr:nvPicPr>
      <xdr:blipFill>
        <a:blip r:embed="rId1"/>
        <a:stretch>
          <a:fillRect/>
        </a:stretch>
      </xdr:blipFill>
      <xdr:spPr>
        <a:xfrm>
          <a:off x="8617585" y="228727000"/>
          <a:ext cx="9525" cy="10160"/>
        </a:xfrm>
        <a:prstGeom prst="rect">
          <a:avLst/>
        </a:prstGeom>
        <a:noFill/>
        <a:ln w="9525">
          <a:noFill/>
        </a:ln>
      </xdr:spPr>
    </xdr:pic>
    <xdr:clientData/>
  </xdr:twoCellAnchor>
  <xdr:twoCellAnchor editAs="oneCell">
    <xdr:from>
      <xdr:col>7</xdr:col>
      <xdr:colOff>0</xdr:colOff>
      <xdr:row>151</xdr:row>
      <xdr:rowOff>0</xdr:rowOff>
    </xdr:from>
    <xdr:to>
      <xdr:col>7</xdr:col>
      <xdr:colOff>9525</xdr:colOff>
      <xdr:row>151</xdr:row>
      <xdr:rowOff>10160</xdr:rowOff>
    </xdr:to>
    <xdr:pic>
      <xdr:nvPicPr>
        <xdr:cNvPr id="1757" name="图片 1756"/>
        <xdr:cNvPicPr>
          <a:picLocks noChangeAspect="1"/>
        </xdr:cNvPicPr>
      </xdr:nvPicPr>
      <xdr:blipFill>
        <a:blip r:embed="rId1"/>
        <a:stretch>
          <a:fillRect/>
        </a:stretch>
      </xdr:blipFill>
      <xdr:spPr>
        <a:xfrm>
          <a:off x="8617585" y="222631000"/>
          <a:ext cx="9525" cy="10160"/>
        </a:xfrm>
        <a:prstGeom prst="rect">
          <a:avLst/>
        </a:prstGeom>
        <a:noFill/>
        <a:ln w="9525">
          <a:noFill/>
        </a:ln>
      </xdr:spPr>
    </xdr:pic>
    <xdr:clientData/>
  </xdr:twoCellAnchor>
  <xdr:twoCellAnchor editAs="oneCell">
    <xdr:from>
      <xdr:col>7</xdr:col>
      <xdr:colOff>0</xdr:colOff>
      <xdr:row>196</xdr:row>
      <xdr:rowOff>0</xdr:rowOff>
    </xdr:from>
    <xdr:to>
      <xdr:col>7</xdr:col>
      <xdr:colOff>9525</xdr:colOff>
      <xdr:row>196</xdr:row>
      <xdr:rowOff>10160</xdr:rowOff>
    </xdr:to>
    <xdr:pic>
      <xdr:nvPicPr>
        <xdr:cNvPr id="1764" name="图片 3"/>
        <xdr:cNvPicPr>
          <a:picLocks noChangeAspect="1"/>
        </xdr:cNvPicPr>
      </xdr:nvPicPr>
      <xdr:blipFill>
        <a:blip r:embed="rId1"/>
        <a:stretch>
          <a:fillRect/>
        </a:stretch>
      </xdr:blipFill>
      <xdr:spPr>
        <a:xfrm>
          <a:off x="8617585" y="275894800"/>
          <a:ext cx="9525" cy="10160"/>
        </a:xfrm>
        <a:prstGeom prst="rect">
          <a:avLst/>
        </a:prstGeom>
        <a:noFill/>
        <a:ln w="9525">
          <a:noFill/>
        </a:ln>
      </xdr:spPr>
    </xdr:pic>
    <xdr:clientData/>
  </xdr:twoCellAnchor>
  <xdr:twoCellAnchor editAs="oneCell">
    <xdr:from>
      <xdr:col>7</xdr:col>
      <xdr:colOff>0</xdr:colOff>
      <xdr:row>150</xdr:row>
      <xdr:rowOff>0</xdr:rowOff>
    </xdr:from>
    <xdr:to>
      <xdr:col>7</xdr:col>
      <xdr:colOff>9525</xdr:colOff>
      <xdr:row>150</xdr:row>
      <xdr:rowOff>10160</xdr:rowOff>
    </xdr:to>
    <xdr:pic>
      <xdr:nvPicPr>
        <xdr:cNvPr id="1766" name="图片 3"/>
        <xdr:cNvPicPr>
          <a:picLocks noChangeAspect="1"/>
        </xdr:cNvPicPr>
      </xdr:nvPicPr>
      <xdr:blipFill>
        <a:blip r:embed="rId1"/>
        <a:stretch>
          <a:fillRect/>
        </a:stretch>
      </xdr:blipFill>
      <xdr:spPr>
        <a:xfrm>
          <a:off x="8617585" y="221297500"/>
          <a:ext cx="9525" cy="10160"/>
        </a:xfrm>
        <a:prstGeom prst="rect">
          <a:avLst/>
        </a:prstGeom>
        <a:noFill/>
        <a:ln w="9525">
          <a:noFill/>
        </a:ln>
      </xdr:spPr>
    </xdr:pic>
    <xdr:clientData/>
  </xdr:twoCellAnchor>
  <xdr:twoCellAnchor editAs="oneCell">
    <xdr:from>
      <xdr:col>7</xdr:col>
      <xdr:colOff>0</xdr:colOff>
      <xdr:row>159</xdr:row>
      <xdr:rowOff>0</xdr:rowOff>
    </xdr:from>
    <xdr:to>
      <xdr:col>7</xdr:col>
      <xdr:colOff>9525</xdr:colOff>
      <xdr:row>159</xdr:row>
      <xdr:rowOff>10160</xdr:rowOff>
    </xdr:to>
    <xdr:pic>
      <xdr:nvPicPr>
        <xdr:cNvPr id="1781" name="图片 3"/>
        <xdr:cNvPicPr>
          <a:picLocks noChangeAspect="1"/>
        </xdr:cNvPicPr>
      </xdr:nvPicPr>
      <xdr:blipFill>
        <a:blip r:embed="rId1"/>
        <a:stretch>
          <a:fillRect/>
        </a:stretch>
      </xdr:blipFill>
      <xdr:spPr>
        <a:xfrm>
          <a:off x="8617585" y="234861100"/>
          <a:ext cx="9525" cy="10160"/>
        </a:xfrm>
        <a:prstGeom prst="rect">
          <a:avLst/>
        </a:prstGeom>
        <a:noFill/>
        <a:ln w="9525">
          <a:noFill/>
        </a:ln>
      </xdr:spPr>
    </xdr:pic>
    <xdr:clientData/>
  </xdr:twoCellAnchor>
  <xdr:twoCellAnchor editAs="oneCell">
    <xdr:from>
      <xdr:col>7</xdr:col>
      <xdr:colOff>0</xdr:colOff>
      <xdr:row>196</xdr:row>
      <xdr:rowOff>0</xdr:rowOff>
    </xdr:from>
    <xdr:to>
      <xdr:col>7</xdr:col>
      <xdr:colOff>9525</xdr:colOff>
      <xdr:row>196</xdr:row>
      <xdr:rowOff>9525</xdr:rowOff>
    </xdr:to>
    <xdr:pic>
      <xdr:nvPicPr>
        <xdr:cNvPr id="1847" name="图片 3"/>
        <xdr:cNvPicPr>
          <a:picLocks noChangeAspect="1"/>
        </xdr:cNvPicPr>
      </xdr:nvPicPr>
      <xdr:blipFill>
        <a:blip r:embed="rId1"/>
        <a:stretch>
          <a:fillRect/>
        </a:stretch>
      </xdr:blipFill>
      <xdr:spPr>
        <a:xfrm>
          <a:off x="8617585" y="275894800"/>
          <a:ext cx="9525" cy="9525"/>
        </a:xfrm>
        <a:prstGeom prst="rect">
          <a:avLst/>
        </a:prstGeom>
        <a:noFill/>
        <a:ln w="9525">
          <a:noFill/>
        </a:ln>
      </xdr:spPr>
    </xdr:pic>
    <xdr:clientData/>
  </xdr:twoCellAnchor>
  <xdr:twoCellAnchor editAs="oneCell">
    <xdr:from>
      <xdr:col>7</xdr:col>
      <xdr:colOff>0</xdr:colOff>
      <xdr:row>187</xdr:row>
      <xdr:rowOff>0</xdr:rowOff>
    </xdr:from>
    <xdr:to>
      <xdr:col>7</xdr:col>
      <xdr:colOff>9525</xdr:colOff>
      <xdr:row>187</xdr:row>
      <xdr:rowOff>9525</xdr:rowOff>
    </xdr:to>
    <xdr:pic>
      <xdr:nvPicPr>
        <xdr:cNvPr id="1848" name="图片 3"/>
        <xdr:cNvPicPr>
          <a:picLocks noChangeAspect="1"/>
        </xdr:cNvPicPr>
      </xdr:nvPicPr>
      <xdr:blipFill>
        <a:blip r:embed="rId1"/>
        <a:stretch>
          <a:fillRect/>
        </a:stretch>
      </xdr:blipFill>
      <xdr:spPr>
        <a:xfrm>
          <a:off x="8617585" y="266598400"/>
          <a:ext cx="9525" cy="9525"/>
        </a:xfrm>
        <a:prstGeom prst="rect">
          <a:avLst/>
        </a:prstGeom>
        <a:noFill/>
        <a:ln w="9525">
          <a:noFill/>
        </a:ln>
      </xdr:spPr>
    </xdr:pic>
    <xdr:clientData/>
  </xdr:twoCellAnchor>
  <xdr:twoCellAnchor editAs="oneCell">
    <xdr:from>
      <xdr:col>7</xdr:col>
      <xdr:colOff>0</xdr:colOff>
      <xdr:row>191</xdr:row>
      <xdr:rowOff>0</xdr:rowOff>
    </xdr:from>
    <xdr:to>
      <xdr:col>7</xdr:col>
      <xdr:colOff>9525</xdr:colOff>
      <xdr:row>191</xdr:row>
      <xdr:rowOff>9525</xdr:rowOff>
    </xdr:to>
    <xdr:pic>
      <xdr:nvPicPr>
        <xdr:cNvPr id="1855" name="图片 3"/>
        <xdr:cNvPicPr>
          <a:picLocks noChangeAspect="1"/>
        </xdr:cNvPicPr>
      </xdr:nvPicPr>
      <xdr:blipFill>
        <a:blip r:embed="rId1"/>
        <a:stretch>
          <a:fillRect/>
        </a:stretch>
      </xdr:blipFill>
      <xdr:spPr>
        <a:xfrm>
          <a:off x="8617585" y="271183100"/>
          <a:ext cx="9525" cy="9525"/>
        </a:xfrm>
        <a:prstGeom prst="rect">
          <a:avLst/>
        </a:prstGeom>
        <a:noFill/>
        <a:ln w="9525">
          <a:noFill/>
        </a:ln>
      </xdr:spPr>
    </xdr:pic>
    <xdr:clientData/>
  </xdr:twoCellAnchor>
  <xdr:twoCellAnchor editAs="oneCell">
    <xdr:from>
      <xdr:col>7</xdr:col>
      <xdr:colOff>0</xdr:colOff>
      <xdr:row>164</xdr:row>
      <xdr:rowOff>0</xdr:rowOff>
    </xdr:from>
    <xdr:to>
      <xdr:col>7</xdr:col>
      <xdr:colOff>9525</xdr:colOff>
      <xdr:row>164</xdr:row>
      <xdr:rowOff>10160</xdr:rowOff>
    </xdr:to>
    <xdr:pic>
      <xdr:nvPicPr>
        <xdr:cNvPr id="1931" name="图片 3"/>
        <xdr:cNvPicPr>
          <a:picLocks noChangeAspect="1"/>
        </xdr:cNvPicPr>
      </xdr:nvPicPr>
      <xdr:blipFill>
        <a:blip r:embed="rId1"/>
        <a:stretch>
          <a:fillRect/>
        </a:stretch>
      </xdr:blipFill>
      <xdr:spPr>
        <a:xfrm>
          <a:off x="8617585" y="241020600"/>
          <a:ext cx="9525" cy="10160"/>
        </a:xfrm>
        <a:prstGeom prst="rect">
          <a:avLst/>
        </a:prstGeom>
        <a:noFill/>
        <a:ln w="9525">
          <a:noFill/>
        </a:ln>
      </xdr:spPr>
    </xdr:pic>
    <xdr:clientData/>
  </xdr:twoCellAnchor>
  <xdr:twoCellAnchor editAs="oneCell">
    <xdr:from>
      <xdr:col>7</xdr:col>
      <xdr:colOff>0</xdr:colOff>
      <xdr:row>161</xdr:row>
      <xdr:rowOff>0</xdr:rowOff>
    </xdr:from>
    <xdr:to>
      <xdr:col>7</xdr:col>
      <xdr:colOff>9525</xdr:colOff>
      <xdr:row>161</xdr:row>
      <xdr:rowOff>10160</xdr:rowOff>
    </xdr:to>
    <xdr:pic>
      <xdr:nvPicPr>
        <xdr:cNvPr id="1943" name="图片 3"/>
        <xdr:cNvPicPr>
          <a:picLocks noChangeAspect="1"/>
        </xdr:cNvPicPr>
      </xdr:nvPicPr>
      <xdr:blipFill>
        <a:blip r:embed="rId1"/>
        <a:stretch>
          <a:fillRect/>
        </a:stretch>
      </xdr:blipFill>
      <xdr:spPr>
        <a:xfrm>
          <a:off x="8617585" y="238950500"/>
          <a:ext cx="9525" cy="10160"/>
        </a:xfrm>
        <a:prstGeom prst="rect">
          <a:avLst/>
        </a:prstGeom>
        <a:noFill/>
        <a:ln w="9525">
          <a:noFill/>
        </a:ln>
      </xdr:spPr>
    </xdr:pic>
    <xdr:clientData/>
  </xdr:twoCellAnchor>
  <xdr:twoCellAnchor editAs="oneCell">
    <xdr:from>
      <xdr:col>7</xdr:col>
      <xdr:colOff>0</xdr:colOff>
      <xdr:row>195</xdr:row>
      <xdr:rowOff>0</xdr:rowOff>
    </xdr:from>
    <xdr:to>
      <xdr:col>7</xdr:col>
      <xdr:colOff>9525</xdr:colOff>
      <xdr:row>195</xdr:row>
      <xdr:rowOff>10160</xdr:rowOff>
    </xdr:to>
    <xdr:pic>
      <xdr:nvPicPr>
        <xdr:cNvPr id="1955" name="图片 1954"/>
        <xdr:cNvPicPr>
          <a:picLocks noChangeAspect="1"/>
        </xdr:cNvPicPr>
      </xdr:nvPicPr>
      <xdr:blipFill>
        <a:blip r:embed="rId1"/>
        <a:stretch>
          <a:fillRect/>
        </a:stretch>
      </xdr:blipFill>
      <xdr:spPr>
        <a:xfrm>
          <a:off x="8617585" y="274967700"/>
          <a:ext cx="9525" cy="10160"/>
        </a:xfrm>
        <a:prstGeom prst="rect">
          <a:avLst/>
        </a:prstGeom>
        <a:noFill/>
        <a:ln w="9525">
          <a:noFill/>
        </a:ln>
      </xdr:spPr>
    </xdr:pic>
    <xdr:clientData/>
  </xdr:twoCellAnchor>
  <xdr:twoCellAnchor editAs="oneCell">
    <xdr:from>
      <xdr:col>7</xdr:col>
      <xdr:colOff>0</xdr:colOff>
      <xdr:row>165</xdr:row>
      <xdr:rowOff>0</xdr:rowOff>
    </xdr:from>
    <xdr:to>
      <xdr:col>7</xdr:col>
      <xdr:colOff>9525</xdr:colOff>
      <xdr:row>165</xdr:row>
      <xdr:rowOff>10160</xdr:rowOff>
    </xdr:to>
    <xdr:pic>
      <xdr:nvPicPr>
        <xdr:cNvPr id="1985" name="图片 3"/>
        <xdr:cNvPicPr>
          <a:picLocks noChangeAspect="1"/>
        </xdr:cNvPicPr>
      </xdr:nvPicPr>
      <xdr:blipFill>
        <a:blip r:embed="rId1"/>
        <a:stretch>
          <a:fillRect/>
        </a:stretch>
      </xdr:blipFill>
      <xdr:spPr>
        <a:xfrm>
          <a:off x="8617585" y="241998500"/>
          <a:ext cx="9525" cy="10160"/>
        </a:xfrm>
        <a:prstGeom prst="rect">
          <a:avLst/>
        </a:prstGeom>
        <a:noFill/>
        <a:ln w="9525">
          <a:noFill/>
        </a:ln>
      </xdr:spPr>
    </xdr:pic>
    <xdr:clientData/>
  </xdr:twoCellAnchor>
  <xdr:twoCellAnchor editAs="oneCell">
    <xdr:from>
      <xdr:col>7</xdr:col>
      <xdr:colOff>0</xdr:colOff>
      <xdr:row>194</xdr:row>
      <xdr:rowOff>0</xdr:rowOff>
    </xdr:from>
    <xdr:to>
      <xdr:col>7</xdr:col>
      <xdr:colOff>9525</xdr:colOff>
      <xdr:row>194</xdr:row>
      <xdr:rowOff>10160</xdr:rowOff>
    </xdr:to>
    <xdr:pic>
      <xdr:nvPicPr>
        <xdr:cNvPr id="2002" name="图片 3"/>
        <xdr:cNvPicPr>
          <a:picLocks noChangeAspect="1"/>
        </xdr:cNvPicPr>
      </xdr:nvPicPr>
      <xdr:blipFill>
        <a:blip r:embed="rId1"/>
        <a:stretch>
          <a:fillRect/>
        </a:stretch>
      </xdr:blipFill>
      <xdr:spPr>
        <a:xfrm>
          <a:off x="8617585" y="274040600"/>
          <a:ext cx="9525" cy="10160"/>
        </a:xfrm>
        <a:prstGeom prst="rect">
          <a:avLst/>
        </a:prstGeom>
        <a:noFill/>
        <a:ln w="9525">
          <a:noFill/>
        </a:ln>
      </xdr:spPr>
    </xdr:pic>
    <xdr:clientData/>
  </xdr:twoCellAnchor>
  <xdr:twoCellAnchor editAs="oneCell">
    <xdr:from>
      <xdr:col>7</xdr:col>
      <xdr:colOff>0</xdr:colOff>
      <xdr:row>182</xdr:row>
      <xdr:rowOff>0</xdr:rowOff>
    </xdr:from>
    <xdr:to>
      <xdr:col>7</xdr:col>
      <xdr:colOff>9525</xdr:colOff>
      <xdr:row>182</xdr:row>
      <xdr:rowOff>10160</xdr:rowOff>
    </xdr:to>
    <xdr:pic>
      <xdr:nvPicPr>
        <xdr:cNvPr id="2007" name="图片 3"/>
        <xdr:cNvPicPr>
          <a:picLocks noChangeAspect="1"/>
        </xdr:cNvPicPr>
      </xdr:nvPicPr>
      <xdr:blipFill>
        <a:blip r:embed="rId1"/>
        <a:stretch>
          <a:fillRect/>
        </a:stretch>
      </xdr:blipFill>
      <xdr:spPr>
        <a:xfrm>
          <a:off x="8617585" y="261835900"/>
          <a:ext cx="9525" cy="10160"/>
        </a:xfrm>
        <a:prstGeom prst="rect">
          <a:avLst/>
        </a:prstGeom>
        <a:noFill/>
        <a:ln w="9525">
          <a:noFill/>
        </a:ln>
      </xdr:spPr>
    </xdr:pic>
    <xdr:clientData/>
  </xdr:twoCellAnchor>
  <xdr:twoCellAnchor editAs="oneCell">
    <xdr:from>
      <xdr:col>7</xdr:col>
      <xdr:colOff>0</xdr:colOff>
      <xdr:row>86</xdr:row>
      <xdr:rowOff>0</xdr:rowOff>
    </xdr:from>
    <xdr:to>
      <xdr:col>7</xdr:col>
      <xdr:colOff>9525</xdr:colOff>
      <xdr:row>86</xdr:row>
      <xdr:rowOff>10160</xdr:rowOff>
    </xdr:to>
    <xdr:pic>
      <xdr:nvPicPr>
        <xdr:cNvPr id="2015" name="图片 3"/>
        <xdr:cNvPicPr>
          <a:picLocks noChangeAspect="1"/>
        </xdr:cNvPicPr>
      </xdr:nvPicPr>
      <xdr:blipFill>
        <a:blip r:embed="rId1"/>
        <a:stretch>
          <a:fillRect/>
        </a:stretch>
      </xdr:blipFill>
      <xdr:spPr>
        <a:xfrm>
          <a:off x="8617585" y="128041400"/>
          <a:ext cx="9525" cy="10160"/>
        </a:xfrm>
        <a:prstGeom prst="rect">
          <a:avLst/>
        </a:prstGeom>
        <a:noFill/>
        <a:ln w="9525">
          <a:noFill/>
        </a:ln>
      </xdr:spPr>
    </xdr:pic>
    <xdr:clientData/>
  </xdr:twoCellAnchor>
  <xdr:twoCellAnchor editAs="oneCell">
    <xdr:from>
      <xdr:col>7</xdr:col>
      <xdr:colOff>0</xdr:colOff>
      <xdr:row>32</xdr:row>
      <xdr:rowOff>0</xdr:rowOff>
    </xdr:from>
    <xdr:to>
      <xdr:col>7</xdr:col>
      <xdr:colOff>9525</xdr:colOff>
      <xdr:row>32</xdr:row>
      <xdr:rowOff>10160</xdr:rowOff>
    </xdr:to>
    <xdr:pic>
      <xdr:nvPicPr>
        <xdr:cNvPr id="2019" name="图片 3"/>
        <xdr:cNvPicPr>
          <a:picLocks noChangeAspect="1"/>
        </xdr:cNvPicPr>
      </xdr:nvPicPr>
      <xdr:blipFill>
        <a:blip r:embed="rId1"/>
        <a:stretch>
          <a:fillRect/>
        </a:stretch>
      </xdr:blipFill>
      <xdr:spPr>
        <a:xfrm>
          <a:off x="8617585" y="52451000"/>
          <a:ext cx="9525" cy="10160"/>
        </a:xfrm>
        <a:prstGeom prst="rect">
          <a:avLst/>
        </a:prstGeom>
        <a:noFill/>
        <a:ln w="9525">
          <a:noFill/>
        </a:ln>
      </xdr:spPr>
    </xdr:pic>
    <xdr:clientData/>
  </xdr:twoCellAnchor>
  <xdr:twoCellAnchor editAs="oneCell">
    <xdr:from>
      <xdr:col>7</xdr:col>
      <xdr:colOff>0</xdr:colOff>
      <xdr:row>108</xdr:row>
      <xdr:rowOff>0</xdr:rowOff>
    </xdr:from>
    <xdr:to>
      <xdr:col>7</xdr:col>
      <xdr:colOff>9525</xdr:colOff>
      <xdr:row>108</xdr:row>
      <xdr:rowOff>10160</xdr:rowOff>
    </xdr:to>
    <xdr:pic>
      <xdr:nvPicPr>
        <xdr:cNvPr id="2022" name="图片 3"/>
        <xdr:cNvPicPr>
          <a:picLocks noChangeAspect="1"/>
        </xdr:cNvPicPr>
      </xdr:nvPicPr>
      <xdr:blipFill>
        <a:blip r:embed="rId1"/>
        <a:stretch>
          <a:fillRect/>
        </a:stretch>
      </xdr:blipFill>
      <xdr:spPr>
        <a:xfrm>
          <a:off x="8617585" y="157911800"/>
          <a:ext cx="9525" cy="10160"/>
        </a:xfrm>
        <a:prstGeom prst="rect">
          <a:avLst/>
        </a:prstGeom>
        <a:noFill/>
        <a:ln w="9525">
          <a:noFill/>
        </a:ln>
      </xdr:spPr>
    </xdr:pic>
    <xdr:clientData/>
  </xdr:twoCellAnchor>
  <xdr:twoCellAnchor editAs="oneCell">
    <xdr:from>
      <xdr:col>7</xdr:col>
      <xdr:colOff>0</xdr:colOff>
      <xdr:row>39</xdr:row>
      <xdr:rowOff>0</xdr:rowOff>
    </xdr:from>
    <xdr:to>
      <xdr:col>7</xdr:col>
      <xdr:colOff>9525</xdr:colOff>
      <xdr:row>39</xdr:row>
      <xdr:rowOff>10160</xdr:rowOff>
    </xdr:to>
    <xdr:pic>
      <xdr:nvPicPr>
        <xdr:cNvPr id="2025" name="图片 3"/>
        <xdr:cNvPicPr>
          <a:picLocks noChangeAspect="1"/>
        </xdr:cNvPicPr>
      </xdr:nvPicPr>
      <xdr:blipFill>
        <a:blip r:embed="rId1"/>
        <a:stretch>
          <a:fillRect/>
        </a:stretch>
      </xdr:blipFill>
      <xdr:spPr>
        <a:xfrm>
          <a:off x="8617585" y="64490600"/>
          <a:ext cx="9525" cy="10160"/>
        </a:xfrm>
        <a:prstGeom prst="rect">
          <a:avLst/>
        </a:prstGeom>
        <a:noFill/>
        <a:ln w="9525">
          <a:noFill/>
        </a:ln>
      </xdr:spPr>
    </xdr:pic>
    <xdr:clientData/>
  </xdr:twoCellAnchor>
  <xdr:twoCellAnchor editAs="oneCell">
    <xdr:from>
      <xdr:col>7</xdr:col>
      <xdr:colOff>0</xdr:colOff>
      <xdr:row>73</xdr:row>
      <xdr:rowOff>0</xdr:rowOff>
    </xdr:from>
    <xdr:to>
      <xdr:col>7</xdr:col>
      <xdr:colOff>9525</xdr:colOff>
      <xdr:row>73</xdr:row>
      <xdr:rowOff>10160</xdr:rowOff>
    </xdr:to>
    <xdr:pic>
      <xdr:nvPicPr>
        <xdr:cNvPr id="2027" name="图片 3"/>
        <xdr:cNvPicPr>
          <a:picLocks noChangeAspect="1"/>
        </xdr:cNvPicPr>
      </xdr:nvPicPr>
      <xdr:blipFill>
        <a:blip r:embed="rId1"/>
        <a:stretch>
          <a:fillRect/>
        </a:stretch>
      </xdr:blipFill>
      <xdr:spPr>
        <a:xfrm>
          <a:off x="8617585" y="111163100"/>
          <a:ext cx="9525" cy="10160"/>
        </a:xfrm>
        <a:prstGeom prst="rect">
          <a:avLst/>
        </a:prstGeom>
        <a:noFill/>
        <a:ln w="9525">
          <a:noFill/>
        </a:ln>
      </xdr:spPr>
    </xdr:pic>
    <xdr:clientData/>
  </xdr:twoCellAnchor>
  <xdr:twoCellAnchor editAs="oneCell">
    <xdr:from>
      <xdr:col>7</xdr:col>
      <xdr:colOff>0</xdr:colOff>
      <xdr:row>74</xdr:row>
      <xdr:rowOff>0</xdr:rowOff>
    </xdr:from>
    <xdr:to>
      <xdr:col>7</xdr:col>
      <xdr:colOff>9525</xdr:colOff>
      <xdr:row>74</xdr:row>
      <xdr:rowOff>10160</xdr:rowOff>
    </xdr:to>
    <xdr:pic>
      <xdr:nvPicPr>
        <xdr:cNvPr id="2040" name="图片 3"/>
        <xdr:cNvPicPr>
          <a:picLocks noChangeAspect="1"/>
        </xdr:cNvPicPr>
      </xdr:nvPicPr>
      <xdr:blipFill>
        <a:blip r:embed="rId1"/>
        <a:stretch>
          <a:fillRect/>
        </a:stretch>
      </xdr:blipFill>
      <xdr:spPr>
        <a:xfrm>
          <a:off x="8617585" y="112331500"/>
          <a:ext cx="9525" cy="10160"/>
        </a:xfrm>
        <a:prstGeom prst="rect">
          <a:avLst/>
        </a:prstGeom>
        <a:noFill/>
        <a:ln w="9525">
          <a:noFill/>
        </a:ln>
      </xdr:spPr>
    </xdr:pic>
    <xdr:clientData/>
  </xdr:twoCellAnchor>
  <xdr:twoCellAnchor editAs="oneCell">
    <xdr:from>
      <xdr:col>7</xdr:col>
      <xdr:colOff>0</xdr:colOff>
      <xdr:row>89</xdr:row>
      <xdr:rowOff>0</xdr:rowOff>
    </xdr:from>
    <xdr:to>
      <xdr:col>7</xdr:col>
      <xdr:colOff>9525</xdr:colOff>
      <xdr:row>89</xdr:row>
      <xdr:rowOff>10160</xdr:rowOff>
    </xdr:to>
    <xdr:pic>
      <xdr:nvPicPr>
        <xdr:cNvPr id="2055" name="图片 3"/>
        <xdr:cNvPicPr>
          <a:picLocks noChangeAspect="1"/>
        </xdr:cNvPicPr>
      </xdr:nvPicPr>
      <xdr:blipFill>
        <a:blip r:embed="rId1"/>
        <a:stretch>
          <a:fillRect/>
        </a:stretch>
      </xdr:blipFill>
      <xdr:spPr>
        <a:xfrm>
          <a:off x="8617585" y="132816600"/>
          <a:ext cx="9525" cy="10160"/>
        </a:xfrm>
        <a:prstGeom prst="rect">
          <a:avLst/>
        </a:prstGeom>
        <a:noFill/>
        <a:ln w="9525">
          <a:noFill/>
        </a:ln>
      </xdr:spPr>
    </xdr:pic>
    <xdr:clientData/>
  </xdr:twoCellAnchor>
  <xdr:twoCellAnchor editAs="oneCell">
    <xdr:from>
      <xdr:col>7</xdr:col>
      <xdr:colOff>0</xdr:colOff>
      <xdr:row>46</xdr:row>
      <xdr:rowOff>0</xdr:rowOff>
    </xdr:from>
    <xdr:to>
      <xdr:col>7</xdr:col>
      <xdr:colOff>9525</xdr:colOff>
      <xdr:row>46</xdr:row>
      <xdr:rowOff>10160</xdr:rowOff>
    </xdr:to>
    <xdr:pic>
      <xdr:nvPicPr>
        <xdr:cNvPr id="2097" name="图片 3"/>
        <xdr:cNvPicPr>
          <a:picLocks noChangeAspect="1"/>
        </xdr:cNvPicPr>
      </xdr:nvPicPr>
      <xdr:blipFill>
        <a:blip r:embed="rId1"/>
        <a:stretch>
          <a:fillRect/>
        </a:stretch>
      </xdr:blipFill>
      <xdr:spPr>
        <a:xfrm>
          <a:off x="8617585" y="74745850"/>
          <a:ext cx="9525" cy="10160"/>
        </a:xfrm>
        <a:prstGeom prst="rect">
          <a:avLst/>
        </a:prstGeom>
        <a:noFill/>
        <a:ln w="9525">
          <a:noFill/>
        </a:ln>
      </xdr:spPr>
    </xdr:pic>
    <xdr:clientData/>
  </xdr:twoCellAnchor>
  <xdr:twoCellAnchor editAs="oneCell">
    <xdr:from>
      <xdr:col>7</xdr:col>
      <xdr:colOff>0</xdr:colOff>
      <xdr:row>104</xdr:row>
      <xdr:rowOff>0</xdr:rowOff>
    </xdr:from>
    <xdr:to>
      <xdr:col>7</xdr:col>
      <xdr:colOff>9525</xdr:colOff>
      <xdr:row>104</xdr:row>
      <xdr:rowOff>10160</xdr:rowOff>
    </xdr:to>
    <xdr:pic>
      <xdr:nvPicPr>
        <xdr:cNvPr id="2170" name="图片 3"/>
        <xdr:cNvPicPr>
          <a:picLocks noChangeAspect="1"/>
        </xdr:cNvPicPr>
      </xdr:nvPicPr>
      <xdr:blipFill>
        <a:blip r:embed="rId1"/>
        <a:stretch>
          <a:fillRect/>
        </a:stretch>
      </xdr:blipFill>
      <xdr:spPr>
        <a:xfrm>
          <a:off x="8617585" y="152552400"/>
          <a:ext cx="9525" cy="10160"/>
        </a:xfrm>
        <a:prstGeom prst="rect">
          <a:avLst/>
        </a:prstGeom>
        <a:noFill/>
        <a:ln w="9525">
          <a:noFill/>
        </a:ln>
      </xdr:spPr>
    </xdr:pic>
    <xdr:clientData/>
  </xdr:twoCellAnchor>
  <xdr:twoCellAnchor editAs="oneCell">
    <xdr:from>
      <xdr:col>7</xdr:col>
      <xdr:colOff>0</xdr:colOff>
      <xdr:row>99</xdr:row>
      <xdr:rowOff>0</xdr:rowOff>
    </xdr:from>
    <xdr:to>
      <xdr:col>7</xdr:col>
      <xdr:colOff>9525</xdr:colOff>
      <xdr:row>99</xdr:row>
      <xdr:rowOff>10160</xdr:rowOff>
    </xdr:to>
    <xdr:pic>
      <xdr:nvPicPr>
        <xdr:cNvPr id="2192" name="图片 3"/>
        <xdr:cNvPicPr>
          <a:picLocks noChangeAspect="1"/>
        </xdr:cNvPicPr>
      </xdr:nvPicPr>
      <xdr:blipFill>
        <a:blip r:embed="rId1"/>
        <a:stretch>
          <a:fillRect/>
        </a:stretch>
      </xdr:blipFill>
      <xdr:spPr>
        <a:xfrm>
          <a:off x="8617585" y="1460373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2194" name="图片 3"/>
        <xdr:cNvPicPr>
          <a:picLocks noChangeAspect="1"/>
        </xdr:cNvPicPr>
      </xdr:nvPicPr>
      <xdr:blipFill>
        <a:blip r:embed="rId1"/>
        <a:stretch>
          <a:fillRect/>
        </a:stretch>
      </xdr:blipFill>
      <xdr:spPr>
        <a:xfrm>
          <a:off x="8617585" y="732028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2195" name="图片 3"/>
        <xdr:cNvPicPr>
          <a:picLocks noChangeAspect="1"/>
        </xdr:cNvPicPr>
      </xdr:nvPicPr>
      <xdr:blipFill>
        <a:blip r:embed="rId1"/>
        <a:stretch>
          <a:fillRect/>
        </a:stretch>
      </xdr:blipFill>
      <xdr:spPr>
        <a:xfrm>
          <a:off x="8617585" y="30556200"/>
          <a:ext cx="9525" cy="10160"/>
        </a:xfrm>
        <a:prstGeom prst="rect">
          <a:avLst/>
        </a:prstGeom>
        <a:noFill/>
        <a:ln w="9525">
          <a:noFill/>
        </a:ln>
      </xdr:spPr>
    </xdr:pic>
    <xdr:clientData/>
  </xdr:twoCellAnchor>
  <xdr:twoCellAnchor editAs="oneCell">
    <xdr:from>
      <xdr:col>7</xdr:col>
      <xdr:colOff>0</xdr:colOff>
      <xdr:row>42</xdr:row>
      <xdr:rowOff>0</xdr:rowOff>
    </xdr:from>
    <xdr:to>
      <xdr:col>7</xdr:col>
      <xdr:colOff>9525</xdr:colOff>
      <xdr:row>42</xdr:row>
      <xdr:rowOff>10160</xdr:rowOff>
    </xdr:to>
    <xdr:pic>
      <xdr:nvPicPr>
        <xdr:cNvPr id="2204" name="图片 3"/>
        <xdr:cNvPicPr>
          <a:picLocks noChangeAspect="1"/>
        </xdr:cNvPicPr>
      </xdr:nvPicPr>
      <xdr:blipFill>
        <a:blip r:embed="rId1"/>
        <a:stretch>
          <a:fillRect/>
        </a:stretch>
      </xdr:blipFill>
      <xdr:spPr>
        <a:xfrm>
          <a:off x="8617585" y="695706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9525</xdr:rowOff>
    </xdr:to>
    <xdr:pic>
      <xdr:nvPicPr>
        <xdr:cNvPr id="2269" name="图片 3"/>
        <xdr:cNvPicPr>
          <a:picLocks noChangeAspect="1"/>
        </xdr:cNvPicPr>
      </xdr:nvPicPr>
      <xdr:blipFill>
        <a:blip r:embed="rId1"/>
        <a:stretch>
          <a:fillRect/>
        </a:stretch>
      </xdr:blipFill>
      <xdr:spPr>
        <a:xfrm>
          <a:off x="8617585" y="73202800"/>
          <a:ext cx="9525" cy="9525"/>
        </a:xfrm>
        <a:prstGeom prst="rect">
          <a:avLst/>
        </a:prstGeom>
        <a:noFill/>
        <a:ln w="9525">
          <a:noFill/>
        </a:ln>
      </xdr:spPr>
    </xdr:pic>
    <xdr:clientData/>
  </xdr:twoCellAnchor>
  <xdr:twoCellAnchor editAs="oneCell">
    <xdr:from>
      <xdr:col>7</xdr:col>
      <xdr:colOff>0</xdr:colOff>
      <xdr:row>39</xdr:row>
      <xdr:rowOff>0</xdr:rowOff>
    </xdr:from>
    <xdr:to>
      <xdr:col>7</xdr:col>
      <xdr:colOff>9525</xdr:colOff>
      <xdr:row>39</xdr:row>
      <xdr:rowOff>9525</xdr:rowOff>
    </xdr:to>
    <xdr:pic>
      <xdr:nvPicPr>
        <xdr:cNvPr id="2270" name="图片 3"/>
        <xdr:cNvPicPr>
          <a:picLocks noChangeAspect="1"/>
        </xdr:cNvPicPr>
      </xdr:nvPicPr>
      <xdr:blipFill>
        <a:blip r:embed="rId1"/>
        <a:stretch>
          <a:fillRect/>
        </a:stretch>
      </xdr:blipFill>
      <xdr:spPr>
        <a:xfrm>
          <a:off x="8617585" y="64490600"/>
          <a:ext cx="9525" cy="9525"/>
        </a:xfrm>
        <a:prstGeom prst="rect">
          <a:avLst/>
        </a:prstGeom>
        <a:noFill/>
        <a:ln w="9525">
          <a:noFill/>
        </a:ln>
      </xdr:spPr>
    </xdr:pic>
    <xdr:clientData/>
  </xdr:twoCellAnchor>
  <xdr:twoCellAnchor editAs="oneCell">
    <xdr:from>
      <xdr:col>7</xdr:col>
      <xdr:colOff>0</xdr:colOff>
      <xdr:row>42</xdr:row>
      <xdr:rowOff>0</xdr:rowOff>
    </xdr:from>
    <xdr:to>
      <xdr:col>7</xdr:col>
      <xdr:colOff>9525</xdr:colOff>
      <xdr:row>42</xdr:row>
      <xdr:rowOff>9525</xdr:rowOff>
    </xdr:to>
    <xdr:pic>
      <xdr:nvPicPr>
        <xdr:cNvPr id="2277" name="图片 3"/>
        <xdr:cNvPicPr>
          <a:picLocks noChangeAspect="1"/>
        </xdr:cNvPicPr>
      </xdr:nvPicPr>
      <xdr:blipFill>
        <a:blip r:embed="rId1"/>
        <a:stretch>
          <a:fillRect/>
        </a:stretch>
      </xdr:blipFill>
      <xdr:spPr>
        <a:xfrm>
          <a:off x="8617585" y="69570600"/>
          <a:ext cx="9525" cy="9525"/>
        </a:xfrm>
        <a:prstGeom prst="rect">
          <a:avLst/>
        </a:prstGeom>
        <a:noFill/>
        <a:ln w="9525">
          <a:noFill/>
        </a:ln>
      </xdr:spPr>
    </xdr:pic>
    <xdr:clientData/>
  </xdr:twoCellAnchor>
  <xdr:twoCellAnchor editAs="oneCell">
    <xdr:from>
      <xdr:col>7</xdr:col>
      <xdr:colOff>0</xdr:colOff>
      <xdr:row>68</xdr:row>
      <xdr:rowOff>0</xdr:rowOff>
    </xdr:from>
    <xdr:to>
      <xdr:col>7</xdr:col>
      <xdr:colOff>9525</xdr:colOff>
      <xdr:row>68</xdr:row>
      <xdr:rowOff>9525</xdr:rowOff>
    </xdr:to>
    <xdr:pic>
      <xdr:nvPicPr>
        <xdr:cNvPr id="2342" name="图片 3"/>
        <xdr:cNvPicPr>
          <a:picLocks noChangeAspect="1"/>
        </xdr:cNvPicPr>
      </xdr:nvPicPr>
      <xdr:blipFill>
        <a:blip r:embed="rId1"/>
        <a:stretch>
          <a:fillRect/>
        </a:stretch>
      </xdr:blipFill>
      <xdr:spPr>
        <a:xfrm>
          <a:off x="8617585" y="105321100"/>
          <a:ext cx="9525" cy="9525"/>
        </a:xfrm>
        <a:prstGeom prst="rect">
          <a:avLst/>
        </a:prstGeom>
        <a:noFill/>
        <a:ln w="9525">
          <a:noFill/>
        </a:ln>
      </xdr:spPr>
    </xdr:pic>
    <xdr:clientData/>
  </xdr:twoCellAnchor>
  <xdr:twoCellAnchor editAs="oneCell">
    <xdr:from>
      <xdr:col>7</xdr:col>
      <xdr:colOff>0</xdr:colOff>
      <xdr:row>25</xdr:row>
      <xdr:rowOff>0</xdr:rowOff>
    </xdr:from>
    <xdr:to>
      <xdr:col>7</xdr:col>
      <xdr:colOff>9525</xdr:colOff>
      <xdr:row>25</xdr:row>
      <xdr:rowOff>10160</xdr:rowOff>
    </xdr:to>
    <xdr:pic>
      <xdr:nvPicPr>
        <xdr:cNvPr id="2407" name="图片 3"/>
        <xdr:cNvPicPr>
          <a:picLocks noChangeAspect="1"/>
        </xdr:cNvPicPr>
      </xdr:nvPicPr>
      <xdr:blipFill>
        <a:blip r:embed="rId1"/>
        <a:stretch>
          <a:fillRect/>
        </a:stretch>
      </xdr:blipFill>
      <xdr:spPr>
        <a:xfrm>
          <a:off x="8617585" y="36906200"/>
          <a:ext cx="9525" cy="10160"/>
        </a:xfrm>
        <a:prstGeom prst="rect">
          <a:avLst/>
        </a:prstGeom>
        <a:noFill/>
        <a:ln w="9525">
          <a:noFill/>
        </a:ln>
      </xdr:spPr>
    </xdr:pic>
    <xdr:clientData/>
  </xdr:twoCellAnchor>
  <xdr:twoCellAnchor editAs="oneCell">
    <xdr:from>
      <xdr:col>7</xdr:col>
      <xdr:colOff>0</xdr:colOff>
      <xdr:row>44</xdr:row>
      <xdr:rowOff>0</xdr:rowOff>
    </xdr:from>
    <xdr:to>
      <xdr:col>7</xdr:col>
      <xdr:colOff>9525</xdr:colOff>
      <xdr:row>44</xdr:row>
      <xdr:rowOff>10160</xdr:rowOff>
    </xdr:to>
    <xdr:pic>
      <xdr:nvPicPr>
        <xdr:cNvPr id="2428" name="图片 3"/>
        <xdr:cNvPicPr>
          <a:picLocks noChangeAspect="1"/>
        </xdr:cNvPicPr>
      </xdr:nvPicPr>
      <xdr:blipFill>
        <a:blip r:embed="rId1"/>
        <a:stretch>
          <a:fillRect/>
        </a:stretch>
      </xdr:blipFill>
      <xdr:spPr>
        <a:xfrm>
          <a:off x="8617585" y="71659750"/>
          <a:ext cx="9525" cy="10160"/>
        </a:xfrm>
        <a:prstGeom prst="rect">
          <a:avLst/>
        </a:prstGeom>
        <a:noFill/>
        <a:ln w="9525">
          <a:noFill/>
        </a:ln>
      </xdr:spPr>
    </xdr:pic>
    <xdr:clientData/>
  </xdr:twoCellAnchor>
  <xdr:twoCellAnchor editAs="oneCell">
    <xdr:from>
      <xdr:col>7</xdr:col>
      <xdr:colOff>0</xdr:colOff>
      <xdr:row>24</xdr:row>
      <xdr:rowOff>0</xdr:rowOff>
    </xdr:from>
    <xdr:to>
      <xdr:col>7</xdr:col>
      <xdr:colOff>9525</xdr:colOff>
      <xdr:row>24</xdr:row>
      <xdr:rowOff>9525</xdr:rowOff>
    </xdr:to>
    <xdr:pic>
      <xdr:nvPicPr>
        <xdr:cNvPr id="2470" name="图片 3"/>
        <xdr:cNvPicPr>
          <a:picLocks noChangeAspect="1"/>
        </xdr:cNvPicPr>
      </xdr:nvPicPr>
      <xdr:blipFill>
        <a:blip r:embed="rId1"/>
        <a:stretch>
          <a:fillRect/>
        </a:stretch>
      </xdr:blipFill>
      <xdr:spPr>
        <a:xfrm>
          <a:off x="8617585" y="35204400"/>
          <a:ext cx="9525" cy="9525"/>
        </a:xfrm>
        <a:prstGeom prst="rect">
          <a:avLst/>
        </a:prstGeom>
        <a:noFill/>
        <a:ln w="9525">
          <a:noFill/>
        </a:ln>
      </xdr:spPr>
    </xdr:pic>
    <xdr:clientData/>
  </xdr:twoCellAnchor>
  <xdr:twoCellAnchor editAs="oneCell">
    <xdr:from>
      <xdr:col>7</xdr:col>
      <xdr:colOff>0</xdr:colOff>
      <xdr:row>19</xdr:row>
      <xdr:rowOff>0</xdr:rowOff>
    </xdr:from>
    <xdr:to>
      <xdr:col>7</xdr:col>
      <xdr:colOff>9525</xdr:colOff>
      <xdr:row>19</xdr:row>
      <xdr:rowOff>10160</xdr:rowOff>
    </xdr:to>
    <xdr:pic>
      <xdr:nvPicPr>
        <xdr:cNvPr id="2536" name="图片 3"/>
        <xdr:cNvPicPr>
          <a:picLocks noChangeAspect="1"/>
        </xdr:cNvPicPr>
      </xdr:nvPicPr>
      <xdr:blipFill>
        <a:blip r:embed="rId1"/>
        <a:stretch>
          <a:fillRect/>
        </a:stretch>
      </xdr:blipFill>
      <xdr:spPr>
        <a:xfrm>
          <a:off x="8617585" y="27457400"/>
          <a:ext cx="9525" cy="10160"/>
        </a:xfrm>
        <a:prstGeom prst="rect">
          <a:avLst/>
        </a:prstGeom>
        <a:noFill/>
        <a:ln w="9525">
          <a:noFill/>
        </a:ln>
      </xdr:spPr>
    </xdr:pic>
    <xdr:clientData/>
  </xdr:twoCellAnchor>
  <xdr:twoCellAnchor editAs="oneCell">
    <xdr:from>
      <xdr:col>7</xdr:col>
      <xdr:colOff>0</xdr:colOff>
      <xdr:row>22</xdr:row>
      <xdr:rowOff>0</xdr:rowOff>
    </xdr:from>
    <xdr:to>
      <xdr:col>7</xdr:col>
      <xdr:colOff>9525</xdr:colOff>
      <xdr:row>22</xdr:row>
      <xdr:rowOff>10160</xdr:rowOff>
    </xdr:to>
    <xdr:pic>
      <xdr:nvPicPr>
        <xdr:cNvPr id="2547" name="图片 3"/>
        <xdr:cNvPicPr>
          <a:picLocks noChangeAspect="1"/>
        </xdr:cNvPicPr>
      </xdr:nvPicPr>
      <xdr:blipFill>
        <a:blip r:embed="rId1"/>
        <a:stretch>
          <a:fillRect/>
        </a:stretch>
      </xdr:blipFill>
      <xdr:spPr>
        <a:xfrm>
          <a:off x="8617585" y="32105600"/>
          <a:ext cx="9525" cy="10160"/>
        </a:xfrm>
        <a:prstGeom prst="rect">
          <a:avLst/>
        </a:prstGeom>
        <a:noFill/>
        <a:ln w="9525">
          <a:noFill/>
        </a:ln>
      </xdr:spPr>
    </xdr:pic>
    <xdr:clientData/>
  </xdr:twoCellAnchor>
  <xdr:twoCellAnchor editAs="oneCell">
    <xdr:from>
      <xdr:col>7</xdr:col>
      <xdr:colOff>0</xdr:colOff>
      <xdr:row>20</xdr:row>
      <xdr:rowOff>0</xdr:rowOff>
    </xdr:from>
    <xdr:to>
      <xdr:col>7</xdr:col>
      <xdr:colOff>9525</xdr:colOff>
      <xdr:row>20</xdr:row>
      <xdr:rowOff>10160</xdr:rowOff>
    </xdr:to>
    <xdr:pic>
      <xdr:nvPicPr>
        <xdr:cNvPr id="2557" name="图片 3"/>
        <xdr:cNvPicPr>
          <a:picLocks noChangeAspect="1"/>
        </xdr:cNvPicPr>
      </xdr:nvPicPr>
      <xdr:blipFill>
        <a:blip r:embed="rId1"/>
        <a:stretch>
          <a:fillRect/>
        </a:stretch>
      </xdr:blipFill>
      <xdr:spPr>
        <a:xfrm>
          <a:off x="8617585" y="29006800"/>
          <a:ext cx="9525" cy="10160"/>
        </a:xfrm>
        <a:prstGeom prst="rect">
          <a:avLst/>
        </a:prstGeom>
        <a:noFill/>
        <a:ln w="9525">
          <a:noFill/>
        </a:ln>
      </xdr:spPr>
    </xdr:pic>
    <xdr:clientData/>
  </xdr:twoCellAnchor>
  <xdr:twoCellAnchor editAs="oneCell">
    <xdr:from>
      <xdr:col>7</xdr:col>
      <xdr:colOff>0</xdr:colOff>
      <xdr:row>105</xdr:row>
      <xdr:rowOff>0</xdr:rowOff>
    </xdr:from>
    <xdr:to>
      <xdr:col>7</xdr:col>
      <xdr:colOff>9525</xdr:colOff>
      <xdr:row>105</xdr:row>
      <xdr:rowOff>10160</xdr:rowOff>
    </xdr:to>
    <xdr:pic>
      <xdr:nvPicPr>
        <xdr:cNvPr id="2696" name="图片 3"/>
        <xdr:cNvPicPr>
          <a:picLocks noChangeAspect="1"/>
        </xdr:cNvPicPr>
      </xdr:nvPicPr>
      <xdr:blipFill>
        <a:blip r:embed="rId1"/>
        <a:stretch>
          <a:fillRect/>
        </a:stretch>
      </xdr:blipFill>
      <xdr:spPr>
        <a:xfrm>
          <a:off x="8617585" y="153885900"/>
          <a:ext cx="9525" cy="10160"/>
        </a:xfrm>
        <a:prstGeom prst="rect">
          <a:avLst/>
        </a:prstGeom>
        <a:noFill/>
        <a:ln w="9525">
          <a:noFill/>
        </a:ln>
      </xdr:spPr>
    </xdr:pic>
    <xdr:clientData/>
  </xdr:twoCellAnchor>
  <xdr:twoCellAnchor editAs="oneCell">
    <xdr:from>
      <xdr:col>7</xdr:col>
      <xdr:colOff>0</xdr:colOff>
      <xdr:row>23</xdr:row>
      <xdr:rowOff>0</xdr:rowOff>
    </xdr:from>
    <xdr:to>
      <xdr:col>7</xdr:col>
      <xdr:colOff>9525</xdr:colOff>
      <xdr:row>23</xdr:row>
      <xdr:rowOff>10160</xdr:rowOff>
    </xdr:to>
    <xdr:pic>
      <xdr:nvPicPr>
        <xdr:cNvPr id="2821" name="图片 3"/>
        <xdr:cNvPicPr>
          <a:picLocks noChangeAspect="1"/>
        </xdr:cNvPicPr>
      </xdr:nvPicPr>
      <xdr:blipFill>
        <a:blip r:embed="rId1"/>
        <a:stretch>
          <a:fillRect/>
        </a:stretch>
      </xdr:blipFill>
      <xdr:spPr>
        <a:xfrm>
          <a:off x="8617585" y="33655000"/>
          <a:ext cx="9525" cy="10160"/>
        </a:xfrm>
        <a:prstGeom prst="rect">
          <a:avLst/>
        </a:prstGeom>
        <a:noFill/>
        <a:ln w="9525">
          <a:noFill/>
        </a:ln>
      </xdr:spPr>
    </xdr:pic>
    <xdr:clientData/>
  </xdr:twoCellAnchor>
  <xdr:twoCellAnchor editAs="oneCell">
    <xdr:from>
      <xdr:col>7</xdr:col>
      <xdr:colOff>0</xdr:colOff>
      <xdr:row>48</xdr:row>
      <xdr:rowOff>0</xdr:rowOff>
    </xdr:from>
    <xdr:to>
      <xdr:col>7</xdr:col>
      <xdr:colOff>9525</xdr:colOff>
      <xdr:row>48</xdr:row>
      <xdr:rowOff>10160</xdr:rowOff>
    </xdr:to>
    <xdr:pic>
      <xdr:nvPicPr>
        <xdr:cNvPr id="2831" name="图片 3"/>
        <xdr:cNvPicPr>
          <a:picLocks noChangeAspect="1"/>
        </xdr:cNvPicPr>
      </xdr:nvPicPr>
      <xdr:blipFill>
        <a:blip r:embed="rId1"/>
        <a:stretch>
          <a:fillRect/>
        </a:stretch>
      </xdr:blipFill>
      <xdr:spPr>
        <a:xfrm>
          <a:off x="8617585" y="77831950"/>
          <a:ext cx="9525" cy="10160"/>
        </a:xfrm>
        <a:prstGeom prst="rect">
          <a:avLst/>
        </a:prstGeom>
        <a:noFill/>
        <a:ln w="9525">
          <a:noFill/>
        </a:ln>
      </xdr:spPr>
    </xdr:pic>
    <xdr:clientData/>
  </xdr:twoCellAnchor>
  <xdr:twoCellAnchor editAs="oneCell">
    <xdr:from>
      <xdr:col>7</xdr:col>
      <xdr:colOff>0</xdr:colOff>
      <xdr:row>87</xdr:row>
      <xdr:rowOff>0</xdr:rowOff>
    </xdr:from>
    <xdr:to>
      <xdr:col>7</xdr:col>
      <xdr:colOff>9525</xdr:colOff>
      <xdr:row>87</xdr:row>
      <xdr:rowOff>10160</xdr:rowOff>
    </xdr:to>
    <xdr:pic>
      <xdr:nvPicPr>
        <xdr:cNvPr id="2899" name="图片 3"/>
        <xdr:cNvPicPr>
          <a:picLocks noChangeAspect="1"/>
        </xdr:cNvPicPr>
      </xdr:nvPicPr>
      <xdr:blipFill>
        <a:blip r:embed="rId1"/>
        <a:stretch>
          <a:fillRect/>
        </a:stretch>
      </xdr:blipFill>
      <xdr:spPr>
        <a:xfrm>
          <a:off x="8617585" y="130251200"/>
          <a:ext cx="9525" cy="10160"/>
        </a:xfrm>
        <a:prstGeom prst="rect">
          <a:avLst/>
        </a:prstGeom>
        <a:noFill/>
        <a:ln w="9525">
          <a:noFill/>
        </a:ln>
      </xdr:spPr>
    </xdr:pic>
    <xdr:clientData/>
  </xdr:twoCellAnchor>
  <xdr:twoCellAnchor editAs="oneCell">
    <xdr:from>
      <xdr:col>7</xdr:col>
      <xdr:colOff>0</xdr:colOff>
      <xdr:row>112</xdr:row>
      <xdr:rowOff>0</xdr:rowOff>
    </xdr:from>
    <xdr:to>
      <xdr:col>7</xdr:col>
      <xdr:colOff>9525</xdr:colOff>
      <xdr:row>112</xdr:row>
      <xdr:rowOff>10160</xdr:rowOff>
    </xdr:to>
    <xdr:pic>
      <xdr:nvPicPr>
        <xdr:cNvPr id="2907" name="图片 3"/>
        <xdr:cNvPicPr>
          <a:picLocks noChangeAspect="1"/>
        </xdr:cNvPicPr>
      </xdr:nvPicPr>
      <xdr:blipFill>
        <a:blip r:embed="rId1"/>
        <a:stretch>
          <a:fillRect/>
        </a:stretch>
      </xdr:blipFill>
      <xdr:spPr>
        <a:xfrm>
          <a:off x="8617585" y="162610800"/>
          <a:ext cx="9525" cy="10160"/>
        </a:xfrm>
        <a:prstGeom prst="rect">
          <a:avLst/>
        </a:prstGeom>
        <a:noFill/>
        <a:ln w="9525">
          <a:noFill/>
        </a:ln>
      </xdr:spPr>
    </xdr:pic>
    <xdr:clientData/>
  </xdr:twoCellAnchor>
  <xdr:twoCellAnchor editAs="oneCell">
    <xdr:from>
      <xdr:col>7</xdr:col>
      <xdr:colOff>0</xdr:colOff>
      <xdr:row>41</xdr:row>
      <xdr:rowOff>0</xdr:rowOff>
    </xdr:from>
    <xdr:to>
      <xdr:col>7</xdr:col>
      <xdr:colOff>9525</xdr:colOff>
      <xdr:row>41</xdr:row>
      <xdr:rowOff>10160</xdr:rowOff>
    </xdr:to>
    <xdr:pic>
      <xdr:nvPicPr>
        <xdr:cNvPr id="2922" name="图片 3"/>
        <xdr:cNvPicPr>
          <a:picLocks noChangeAspect="1"/>
        </xdr:cNvPicPr>
      </xdr:nvPicPr>
      <xdr:blipFill>
        <a:blip r:embed="rId1"/>
        <a:stretch>
          <a:fillRect/>
        </a:stretch>
      </xdr:blipFill>
      <xdr:spPr>
        <a:xfrm>
          <a:off x="8617585" y="6830060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2923" name="图片 3"/>
        <xdr:cNvPicPr>
          <a:picLocks noChangeAspect="1"/>
        </xdr:cNvPicPr>
      </xdr:nvPicPr>
      <xdr:blipFill>
        <a:blip r:embed="rId1"/>
        <a:stretch>
          <a:fillRect/>
        </a:stretch>
      </xdr:blipFill>
      <xdr:spPr>
        <a:xfrm>
          <a:off x="8617585" y="85547200"/>
          <a:ext cx="9525" cy="10160"/>
        </a:xfrm>
        <a:prstGeom prst="rect">
          <a:avLst/>
        </a:prstGeom>
        <a:noFill/>
        <a:ln w="9525">
          <a:noFill/>
        </a:ln>
      </xdr:spPr>
    </xdr:pic>
    <xdr:clientData/>
  </xdr:twoCellAnchor>
  <xdr:twoCellAnchor editAs="oneCell">
    <xdr:from>
      <xdr:col>7</xdr:col>
      <xdr:colOff>0</xdr:colOff>
      <xdr:row>49</xdr:row>
      <xdr:rowOff>0</xdr:rowOff>
    </xdr:from>
    <xdr:to>
      <xdr:col>7</xdr:col>
      <xdr:colOff>9525</xdr:colOff>
      <xdr:row>49</xdr:row>
      <xdr:rowOff>10160</xdr:rowOff>
    </xdr:to>
    <xdr:pic>
      <xdr:nvPicPr>
        <xdr:cNvPr id="2927" name="图片 3"/>
        <xdr:cNvPicPr>
          <a:picLocks noChangeAspect="1"/>
        </xdr:cNvPicPr>
      </xdr:nvPicPr>
      <xdr:blipFill>
        <a:blip r:embed="rId1"/>
        <a:stretch>
          <a:fillRect/>
        </a:stretch>
      </xdr:blipFill>
      <xdr:spPr>
        <a:xfrm>
          <a:off x="8617585" y="793750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2929" name="图片 3"/>
        <xdr:cNvPicPr>
          <a:picLocks noChangeAspect="1"/>
        </xdr:cNvPicPr>
      </xdr:nvPicPr>
      <xdr:blipFill>
        <a:blip r:embed="rId1"/>
        <a:stretch>
          <a:fillRect/>
        </a:stretch>
      </xdr:blipFill>
      <xdr:spPr>
        <a:xfrm>
          <a:off x="8617585" y="54216300"/>
          <a:ext cx="9525" cy="10160"/>
        </a:xfrm>
        <a:prstGeom prst="rect">
          <a:avLst/>
        </a:prstGeom>
        <a:noFill/>
        <a:ln w="9525">
          <a:noFill/>
        </a:ln>
      </xdr:spPr>
    </xdr:pic>
    <xdr:clientData/>
  </xdr:twoCellAnchor>
  <xdr:twoCellAnchor editAs="oneCell">
    <xdr:from>
      <xdr:col>7</xdr:col>
      <xdr:colOff>0</xdr:colOff>
      <xdr:row>29</xdr:row>
      <xdr:rowOff>0</xdr:rowOff>
    </xdr:from>
    <xdr:to>
      <xdr:col>7</xdr:col>
      <xdr:colOff>9525</xdr:colOff>
      <xdr:row>29</xdr:row>
      <xdr:rowOff>10160</xdr:rowOff>
    </xdr:to>
    <xdr:pic>
      <xdr:nvPicPr>
        <xdr:cNvPr id="2933" name="图片 3"/>
        <xdr:cNvPicPr>
          <a:picLocks noChangeAspect="1"/>
        </xdr:cNvPicPr>
      </xdr:nvPicPr>
      <xdr:blipFill>
        <a:blip r:embed="rId1"/>
        <a:stretch>
          <a:fillRect/>
        </a:stretch>
      </xdr:blipFill>
      <xdr:spPr>
        <a:xfrm>
          <a:off x="8617585" y="45516800"/>
          <a:ext cx="9525" cy="10160"/>
        </a:xfrm>
        <a:prstGeom prst="rect">
          <a:avLst/>
        </a:prstGeom>
        <a:noFill/>
        <a:ln w="9525">
          <a:noFill/>
        </a:ln>
      </xdr:spPr>
    </xdr:pic>
    <xdr:clientData/>
  </xdr:twoCellAnchor>
  <xdr:twoCellAnchor editAs="oneCell">
    <xdr:from>
      <xdr:col>7</xdr:col>
      <xdr:colOff>0</xdr:colOff>
      <xdr:row>30</xdr:row>
      <xdr:rowOff>0</xdr:rowOff>
    </xdr:from>
    <xdr:to>
      <xdr:col>7</xdr:col>
      <xdr:colOff>9525</xdr:colOff>
      <xdr:row>30</xdr:row>
      <xdr:rowOff>10160</xdr:rowOff>
    </xdr:to>
    <xdr:pic>
      <xdr:nvPicPr>
        <xdr:cNvPr id="2943" name="图片 3"/>
        <xdr:cNvPicPr>
          <a:picLocks noChangeAspect="1"/>
        </xdr:cNvPicPr>
      </xdr:nvPicPr>
      <xdr:blipFill>
        <a:blip r:embed="rId1"/>
        <a:stretch>
          <a:fillRect/>
        </a:stretch>
      </xdr:blipFill>
      <xdr:spPr>
        <a:xfrm>
          <a:off x="8617585" y="478917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2944" name="图片 3"/>
        <xdr:cNvPicPr>
          <a:picLocks noChangeAspect="1"/>
        </xdr:cNvPicPr>
      </xdr:nvPicPr>
      <xdr:blipFill>
        <a:blip r:embed="rId1"/>
        <a:stretch>
          <a:fillRect/>
        </a:stretch>
      </xdr:blipFill>
      <xdr:spPr>
        <a:xfrm>
          <a:off x="8617585" y="38735000"/>
          <a:ext cx="9525" cy="10160"/>
        </a:xfrm>
        <a:prstGeom prst="rect">
          <a:avLst/>
        </a:prstGeom>
        <a:noFill/>
        <a:ln w="9525">
          <a:noFill/>
        </a:ln>
      </xdr:spPr>
    </xdr:pic>
    <xdr:clientData/>
  </xdr:twoCellAnchor>
  <xdr:twoCellAnchor editAs="oneCell">
    <xdr:from>
      <xdr:col>7</xdr:col>
      <xdr:colOff>0</xdr:colOff>
      <xdr:row>98</xdr:row>
      <xdr:rowOff>0</xdr:rowOff>
    </xdr:from>
    <xdr:to>
      <xdr:col>7</xdr:col>
      <xdr:colOff>9525</xdr:colOff>
      <xdr:row>98</xdr:row>
      <xdr:rowOff>10160</xdr:rowOff>
    </xdr:to>
    <xdr:pic>
      <xdr:nvPicPr>
        <xdr:cNvPr id="2008" name="图片 3"/>
        <xdr:cNvPicPr>
          <a:picLocks noChangeAspect="1"/>
        </xdr:cNvPicPr>
      </xdr:nvPicPr>
      <xdr:blipFill>
        <a:blip r:embed="rId1"/>
        <a:stretch>
          <a:fillRect/>
        </a:stretch>
      </xdr:blipFill>
      <xdr:spPr>
        <a:xfrm>
          <a:off x="8617585" y="144754600"/>
          <a:ext cx="9525" cy="10160"/>
        </a:xfrm>
        <a:prstGeom prst="rect">
          <a:avLst/>
        </a:prstGeom>
        <a:noFill/>
        <a:ln w="9525">
          <a:noFill/>
        </a:ln>
      </xdr:spPr>
    </xdr:pic>
    <xdr:clientData/>
  </xdr:twoCellAnchor>
  <xdr:twoCellAnchor editAs="oneCell">
    <xdr:from>
      <xdr:col>7</xdr:col>
      <xdr:colOff>0</xdr:colOff>
      <xdr:row>100</xdr:row>
      <xdr:rowOff>0</xdr:rowOff>
    </xdr:from>
    <xdr:to>
      <xdr:col>7</xdr:col>
      <xdr:colOff>9525</xdr:colOff>
      <xdr:row>100</xdr:row>
      <xdr:rowOff>10160</xdr:rowOff>
    </xdr:to>
    <xdr:pic>
      <xdr:nvPicPr>
        <xdr:cNvPr id="2009" name="图片 3"/>
        <xdr:cNvPicPr>
          <a:picLocks noChangeAspect="1"/>
        </xdr:cNvPicPr>
      </xdr:nvPicPr>
      <xdr:blipFill>
        <a:blip r:embed="rId1"/>
        <a:stretch>
          <a:fillRect/>
        </a:stretch>
      </xdr:blipFill>
      <xdr:spPr>
        <a:xfrm>
          <a:off x="8617585" y="147320000"/>
          <a:ext cx="9525" cy="10160"/>
        </a:xfrm>
        <a:prstGeom prst="rect">
          <a:avLst/>
        </a:prstGeom>
        <a:noFill/>
        <a:ln w="9525">
          <a:noFill/>
        </a:ln>
      </xdr:spPr>
    </xdr:pic>
    <xdr:clientData/>
  </xdr:twoCellAnchor>
  <xdr:twoCellAnchor editAs="oneCell">
    <xdr:from>
      <xdr:col>7</xdr:col>
      <xdr:colOff>0</xdr:colOff>
      <xdr:row>106</xdr:row>
      <xdr:rowOff>0</xdr:rowOff>
    </xdr:from>
    <xdr:to>
      <xdr:col>7</xdr:col>
      <xdr:colOff>9525</xdr:colOff>
      <xdr:row>106</xdr:row>
      <xdr:rowOff>10160</xdr:rowOff>
    </xdr:to>
    <xdr:pic>
      <xdr:nvPicPr>
        <xdr:cNvPr id="2010" name="图片 3"/>
        <xdr:cNvPicPr>
          <a:picLocks noChangeAspect="1"/>
        </xdr:cNvPicPr>
      </xdr:nvPicPr>
      <xdr:blipFill>
        <a:blip r:embed="rId1"/>
        <a:stretch>
          <a:fillRect/>
        </a:stretch>
      </xdr:blipFill>
      <xdr:spPr>
        <a:xfrm>
          <a:off x="8617585" y="155219400"/>
          <a:ext cx="9525" cy="10160"/>
        </a:xfrm>
        <a:prstGeom prst="rect">
          <a:avLst/>
        </a:prstGeom>
        <a:noFill/>
        <a:ln w="9525">
          <a:noFill/>
        </a:ln>
      </xdr:spPr>
    </xdr:pic>
    <xdr:clientData/>
  </xdr:twoCellAnchor>
  <xdr:twoCellAnchor editAs="oneCell">
    <xdr:from>
      <xdr:col>7</xdr:col>
      <xdr:colOff>0</xdr:colOff>
      <xdr:row>102</xdr:row>
      <xdr:rowOff>0</xdr:rowOff>
    </xdr:from>
    <xdr:to>
      <xdr:col>7</xdr:col>
      <xdr:colOff>9525</xdr:colOff>
      <xdr:row>102</xdr:row>
      <xdr:rowOff>10160</xdr:rowOff>
    </xdr:to>
    <xdr:pic>
      <xdr:nvPicPr>
        <xdr:cNvPr id="2011" name="图片 3"/>
        <xdr:cNvPicPr>
          <a:picLocks noChangeAspect="1"/>
        </xdr:cNvPicPr>
      </xdr:nvPicPr>
      <xdr:blipFill>
        <a:blip r:embed="rId1"/>
        <a:stretch>
          <a:fillRect/>
        </a:stretch>
      </xdr:blipFill>
      <xdr:spPr>
        <a:xfrm>
          <a:off x="8617585" y="149885400"/>
          <a:ext cx="9525" cy="10160"/>
        </a:xfrm>
        <a:prstGeom prst="rect">
          <a:avLst/>
        </a:prstGeom>
        <a:noFill/>
        <a:ln w="9525">
          <a:noFill/>
        </a:ln>
      </xdr:spPr>
    </xdr:pic>
    <xdr:clientData/>
  </xdr:twoCellAnchor>
  <xdr:twoCellAnchor editAs="oneCell">
    <xdr:from>
      <xdr:col>7</xdr:col>
      <xdr:colOff>0</xdr:colOff>
      <xdr:row>96</xdr:row>
      <xdr:rowOff>0</xdr:rowOff>
    </xdr:from>
    <xdr:to>
      <xdr:col>7</xdr:col>
      <xdr:colOff>9525</xdr:colOff>
      <xdr:row>96</xdr:row>
      <xdr:rowOff>10160</xdr:rowOff>
    </xdr:to>
    <xdr:pic>
      <xdr:nvPicPr>
        <xdr:cNvPr id="2012" name="图片 3"/>
        <xdr:cNvPicPr>
          <a:picLocks noChangeAspect="1"/>
        </xdr:cNvPicPr>
      </xdr:nvPicPr>
      <xdr:blipFill>
        <a:blip r:embed="rId1"/>
        <a:stretch>
          <a:fillRect/>
        </a:stretch>
      </xdr:blipFill>
      <xdr:spPr>
        <a:xfrm>
          <a:off x="8617585" y="142189200"/>
          <a:ext cx="9525" cy="10160"/>
        </a:xfrm>
        <a:prstGeom prst="rect">
          <a:avLst/>
        </a:prstGeom>
        <a:noFill/>
        <a:ln w="9525">
          <a:noFill/>
        </a:ln>
      </xdr:spPr>
    </xdr:pic>
    <xdr:clientData/>
  </xdr:twoCellAnchor>
  <xdr:twoCellAnchor editAs="oneCell">
    <xdr:from>
      <xdr:col>7</xdr:col>
      <xdr:colOff>0</xdr:colOff>
      <xdr:row>97</xdr:row>
      <xdr:rowOff>0</xdr:rowOff>
    </xdr:from>
    <xdr:to>
      <xdr:col>7</xdr:col>
      <xdr:colOff>9525</xdr:colOff>
      <xdr:row>97</xdr:row>
      <xdr:rowOff>10160</xdr:rowOff>
    </xdr:to>
    <xdr:pic>
      <xdr:nvPicPr>
        <xdr:cNvPr id="2946" name="图片 3"/>
        <xdr:cNvPicPr>
          <a:picLocks noChangeAspect="1"/>
        </xdr:cNvPicPr>
      </xdr:nvPicPr>
      <xdr:blipFill>
        <a:blip r:embed="rId1"/>
        <a:stretch>
          <a:fillRect/>
        </a:stretch>
      </xdr:blipFill>
      <xdr:spPr>
        <a:xfrm>
          <a:off x="8617585" y="143471900"/>
          <a:ext cx="9525" cy="10160"/>
        </a:xfrm>
        <a:prstGeom prst="rect">
          <a:avLst/>
        </a:prstGeom>
        <a:noFill/>
        <a:ln w="9525">
          <a:noFill/>
        </a:ln>
      </xdr:spPr>
    </xdr:pic>
    <xdr:clientData/>
  </xdr:twoCellAnchor>
  <xdr:twoCellAnchor editAs="oneCell">
    <xdr:from>
      <xdr:col>7</xdr:col>
      <xdr:colOff>0</xdr:colOff>
      <xdr:row>101</xdr:row>
      <xdr:rowOff>0</xdr:rowOff>
    </xdr:from>
    <xdr:to>
      <xdr:col>7</xdr:col>
      <xdr:colOff>9525</xdr:colOff>
      <xdr:row>101</xdr:row>
      <xdr:rowOff>10160</xdr:rowOff>
    </xdr:to>
    <xdr:pic>
      <xdr:nvPicPr>
        <xdr:cNvPr id="2947" name="图片 3"/>
        <xdr:cNvPicPr>
          <a:picLocks noChangeAspect="1"/>
        </xdr:cNvPicPr>
      </xdr:nvPicPr>
      <xdr:blipFill>
        <a:blip r:embed="rId1"/>
        <a:stretch>
          <a:fillRect/>
        </a:stretch>
      </xdr:blipFill>
      <xdr:spPr>
        <a:xfrm>
          <a:off x="8617585" y="148602700"/>
          <a:ext cx="9525" cy="10160"/>
        </a:xfrm>
        <a:prstGeom prst="rect">
          <a:avLst/>
        </a:prstGeom>
        <a:noFill/>
        <a:ln w="9525">
          <a:noFill/>
        </a:ln>
      </xdr:spPr>
    </xdr:pic>
    <xdr:clientData/>
  </xdr:twoCellAnchor>
  <xdr:twoCellAnchor editAs="oneCell">
    <xdr:from>
      <xdr:col>7</xdr:col>
      <xdr:colOff>0</xdr:colOff>
      <xdr:row>103</xdr:row>
      <xdr:rowOff>0</xdr:rowOff>
    </xdr:from>
    <xdr:to>
      <xdr:col>7</xdr:col>
      <xdr:colOff>9525</xdr:colOff>
      <xdr:row>103</xdr:row>
      <xdr:rowOff>10160</xdr:rowOff>
    </xdr:to>
    <xdr:pic>
      <xdr:nvPicPr>
        <xdr:cNvPr id="2948" name="图片 3"/>
        <xdr:cNvPicPr>
          <a:picLocks noChangeAspect="1"/>
        </xdr:cNvPicPr>
      </xdr:nvPicPr>
      <xdr:blipFill>
        <a:blip r:embed="rId1"/>
        <a:stretch>
          <a:fillRect/>
        </a:stretch>
      </xdr:blipFill>
      <xdr:spPr>
        <a:xfrm>
          <a:off x="8617585" y="151218900"/>
          <a:ext cx="9525" cy="10160"/>
        </a:xfrm>
        <a:prstGeom prst="rect">
          <a:avLst/>
        </a:prstGeom>
        <a:noFill/>
        <a:ln w="9525">
          <a:noFill/>
        </a:ln>
      </xdr:spPr>
    </xdr:pic>
    <xdr:clientData/>
  </xdr:twoCellAnchor>
  <xdr:twoCellAnchor editAs="oneCell">
    <xdr:from>
      <xdr:col>7</xdr:col>
      <xdr:colOff>0</xdr:colOff>
      <xdr:row>106</xdr:row>
      <xdr:rowOff>0</xdr:rowOff>
    </xdr:from>
    <xdr:to>
      <xdr:col>7</xdr:col>
      <xdr:colOff>9525</xdr:colOff>
      <xdr:row>106</xdr:row>
      <xdr:rowOff>10160</xdr:rowOff>
    </xdr:to>
    <xdr:pic>
      <xdr:nvPicPr>
        <xdr:cNvPr id="2949" name="图片 3"/>
        <xdr:cNvPicPr>
          <a:picLocks noChangeAspect="1"/>
        </xdr:cNvPicPr>
      </xdr:nvPicPr>
      <xdr:blipFill>
        <a:blip r:embed="rId1"/>
        <a:stretch>
          <a:fillRect/>
        </a:stretch>
      </xdr:blipFill>
      <xdr:spPr>
        <a:xfrm>
          <a:off x="8617585" y="155219400"/>
          <a:ext cx="9525" cy="10160"/>
        </a:xfrm>
        <a:prstGeom prst="rect">
          <a:avLst/>
        </a:prstGeom>
        <a:noFill/>
        <a:ln w="9525">
          <a:noFill/>
        </a:ln>
      </xdr:spPr>
    </xdr:pic>
    <xdr:clientData/>
  </xdr:twoCellAnchor>
  <xdr:twoCellAnchor editAs="oneCell">
    <xdr:from>
      <xdr:col>7</xdr:col>
      <xdr:colOff>0</xdr:colOff>
      <xdr:row>105</xdr:row>
      <xdr:rowOff>0</xdr:rowOff>
    </xdr:from>
    <xdr:to>
      <xdr:col>7</xdr:col>
      <xdr:colOff>9525</xdr:colOff>
      <xdr:row>105</xdr:row>
      <xdr:rowOff>10160</xdr:rowOff>
    </xdr:to>
    <xdr:pic>
      <xdr:nvPicPr>
        <xdr:cNvPr id="2950" name="图片 3"/>
        <xdr:cNvPicPr>
          <a:picLocks noChangeAspect="1"/>
        </xdr:cNvPicPr>
      </xdr:nvPicPr>
      <xdr:blipFill>
        <a:blip r:embed="rId1"/>
        <a:stretch>
          <a:fillRect/>
        </a:stretch>
      </xdr:blipFill>
      <xdr:spPr>
        <a:xfrm>
          <a:off x="8617585" y="153885900"/>
          <a:ext cx="9525" cy="10160"/>
        </a:xfrm>
        <a:prstGeom prst="rect">
          <a:avLst/>
        </a:prstGeom>
        <a:noFill/>
        <a:ln w="9525">
          <a:noFill/>
        </a:ln>
      </xdr:spPr>
    </xdr:pic>
    <xdr:clientData/>
  </xdr:twoCellAnchor>
  <xdr:twoCellAnchor editAs="oneCell">
    <xdr:from>
      <xdr:col>7</xdr:col>
      <xdr:colOff>0</xdr:colOff>
      <xdr:row>101</xdr:row>
      <xdr:rowOff>0</xdr:rowOff>
    </xdr:from>
    <xdr:to>
      <xdr:col>7</xdr:col>
      <xdr:colOff>9525</xdr:colOff>
      <xdr:row>101</xdr:row>
      <xdr:rowOff>10160</xdr:rowOff>
    </xdr:to>
    <xdr:pic>
      <xdr:nvPicPr>
        <xdr:cNvPr id="2951" name="图片 3"/>
        <xdr:cNvPicPr>
          <a:picLocks noChangeAspect="1"/>
        </xdr:cNvPicPr>
      </xdr:nvPicPr>
      <xdr:blipFill>
        <a:blip r:embed="rId1"/>
        <a:stretch>
          <a:fillRect/>
        </a:stretch>
      </xdr:blipFill>
      <xdr:spPr>
        <a:xfrm>
          <a:off x="8617585" y="148602700"/>
          <a:ext cx="9525" cy="10160"/>
        </a:xfrm>
        <a:prstGeom prst="rect">
          <a:avLst/>
        </a:prstGeom>
        <a:noFill/>
        <a:ln w="9525">
          <a:noFill/>
        </a:ln>
      </xdr:spPr>
    </xdr:pic>
    <xdr:clientData/>
  </xdr:twoCellAnchor>
  <xdr:twoCellAnchor editAs="oneCell">
    <xdr:from>
      <xdr:col>7</xdr:col>
      <xdr:colOff>0</xdr:colOff>
      <xdr:row>99</xdr:row>
      <xdr:rowOff>0</xdr:rowOff>
    </xdr:from>
    <xdr:to>
      <xdr:col>7</xdr:col>
      <xdr:colOff>9525</xdr:colOff>
      <xdr:row>99</xdr:row>
      <xdr:rowOff>10160</xdr:rowOff>
    </xdr:to>
    <xdr:pic>
      <xdr:nvPicPr>
        <xdr:cNvPr id="2952" name="图片 3"/>
        <xdr:cNvPicPr>
          <a:picLocks noChangeAspect="1"/>
        </xdr:cNvPicPr>
      </xdr:nvPicPr>
      <xdr:blipFill>
        <a:blip r:embed="rId1"/>
        <a:stretch>
          <a:fillRect/>
        </a:stretch>
      </xdr:blipFill>
      <xdr:spPr>
        <a:xfrm>
          <a:off x="8617585" y="146037300"/>
          <a:ext cx="9525" cy="10160"/>
        </a:xfrm>
        <a:prstGeom prst="rect">
          <a:avLst/>
        </a:prstGeom>
        <a:noFill/>
        <a:ln w="9525">
          <a:noFill/>
        </a:ln>
      </xdr:spPr>
    </xdr:pic>
    <xdr:clientData/>
  </xdr:twoCellAnchor>
  <xdr:twoCellAnchor editAs="oneCell">
    <xdr:from>
      <xdr:col>7</xdr:col>
      <xdr:colOff>0</xdr:colOff>
      <xdr:row>102</xdr:row>
      <xdr:rowOff>0</xdr:rowOff>
    </xdr:from>
    <xdr:to>
      <xdr:col>7</xdr:col>
      <xdr:colOff>9525</xdr:colOff>
      <xdr:row>102</xdr:row>
      <xdr:rowOff>10160</xdr:rowOff>
    </xdr:to>
    <xdr:pic>
      <xdr:nvPicPr>
        <xdr:cNvPr id="2953" name="图片 3"/>
        <xdr:cNvPicPr>
          <a:picLocks noChangeAspect="1"/>
        </xdr:cNvPicPr>
      </xdr:nvPicPr>
      <xdr:blipFill>
        <a:blip r:embed="rId1"/>
        <a:stretch>
          <a:fillRect/>
        </a:stretch>
      </xdr:blipFill>
      <xdr:spPr>
        <a:xfrm>
          <a:off x="8617585" y="149885400"/>
          <a:ext cx="9525" cy="10160"/>
        </a:xfrm>
        <a:prstGeom prst="rect">
          <a:avLst/>
        </a:prstGeom>
        <a:noFill/>
        <a:ln w="9525">
          <a:noFill/>
        </a:ln>
      </xdr:spPr>
    </xdr:pic>
    <xdr:clientData/>
  </xdr:twoCellAnchor>
  <xdr:twoCellAnchor editAs="oneCell">
    <xdr:from>
      <xdr:col>7</xdr:col>
      <xdr:colOff>0</xdr:colOff>
      <xdr:row>98</xdr:row>
      <xdr:rowOff>0</xdr:rowOff>
    </xdr:from>
    <xdr:to>
      <xdr:col>7</xdr:col>
      <xdr:colOff>9525</xdr:colOff>
      <xdr:row>98</xdr:row>
      <xdr:rowOff>10160</xdr:rowOff>
    </xdr:to>
    <xdr:pic>
      <xdr:nvPicPr>
        <xdr:cNvPr id="2954" name="图片 3"/>
        <xdr:cNvPicPr>
          <a:picLocks noChangeAspect="1"/>
        </xdr:cNvPicPr>
      </xdr:nvPicPr>
      <xdr:blipFill>
        <a:blip r:embed="rId1"/>
        <a:stretch>
          <a:fillRect/>
        </a:stretch>
      </xdr:blipFill>
      <xdr:spPr>
        <a:xfrm>
          <a:off x="8617585" y="144754600"/>
          <a:ext cx="9525" cy="10160"/>
        </a:xfrm>
        <a:prstGeom prst="rect">
          <a:avLst/>
        </a:prstGeom>
        <a:noFill/>
        <a:ln w="9525">
          <a:noFill/>
        </a:ln>
      </xdr:spPr>
    </xdr:pic>
    <xdr:clientData/>
  </xdr:twoCellAnchor>
  <xdr:twoCellAnchor editAs="oneCell">
    <xdr:from>
      <xdr:col>7</xdr:col>
      <xdr:colOff>0</xdr:colOff>
      <xdr:row>141</xdr:row>
      <xdr:rowOff>0</xdr:rowOff>
    </xdr:from>
    <xdr:to>
      <xdr:col>7</xdr:col>
      <xdr:colOff>9525</xdr:colOff>
      <xdr:row>141</xdr:row>
      <xdr:rowOff>10160</xdr:rowOff>
    </xdr:to>
    <xdr:pic>
      <xdr:nvPicPr>
        <xdr:cNvPr id="2955" name="图片 3"/>
        <xdr:cNvPicPr>
          <a:picLocks noChangeAspect="1"/>
        </xdr:cNvPicPr>
      </xdr:nvPicPr>
      <xdr:blipFill>
        <a:blip r:embed="rId1"/>
        <a:stretch>
          <a:fillRect/>
        </a:stretch>
      </xdr:blipFill>
      <xdr:spPr>
        <a:xfrm>
          <a:off x="8617585" y="209296000"/>
          <a:ext cx="9525" cy="10160"/>
        </a:xfrm>
        <a:prstGeom prst="rect">
          <a:avLst/>
        </a:prstGeom>
        <a:noFill/>
        <a:ln w="9525">
          <a:noFill/>
        </a:ln>
      </xdr:spPr>
    </xdr:pic>
    <xdr:clientData/>
  </xdr:twoCellAnchor>
  <xdr:twoCellAnchor editAs="oneCell">
    <xdr:from>
      <xdr:col>7</xdr:col>
      <xdr:colOff>0</xdr:colOff>
      <xdr:row>120</xdr:row>
      <xdr:rowOff>0</xdr:rowOff>
    </xdr:from>
    <xdr:to>
      <xdr:col>7</xdr:col>
      <xdr:colOff>9525</xdr:colOff>
      <xdr:row>120</xdr:row>
      <xdr:rowOff>10160</xdr:rowOff>
    </xdr:to>
    <xdr:pic>
      <xdr:nvPicPr>
        <xdr:cNvPr id="2956" name="图片 3"/>
        <xdr:cNvPicPr>
          <a:picLocks noChangeAspect="1"/>
        </xdr:cNvPicPr>
      </xdr:nvPicPr>
      <xdr:blipFill>
        <a:blip r:embed="rId1"/>
        <a:stretch>
          <a:fillRect/>
        </a:stretch>
      </xdr:blipFill>
      <xdr:spPr>
        <a:xfrm>
          <a:off x="8617585" y="176936400"/>
          <a:ext cx="9525" cy="10160"/>
        </a:xfrm>
        <a:prstGeom prst="rect">
          <a:avLst/>
        </a:prstGeom>
        <a:noFill/>
        <a:ln w="9525">
          <a:noFill/>
        </a:ln>
      </xdr:spPr>
    </xdr:pic>
    <xdr:clientData/>
  </xdr:twoCellAnchor>
  <xdr:twoCellAnchor editAs="oneCell">
    <xdr:from>
      <xdr:col>7</xdr:col>
      <xdr:colOff>0</xdr:colOff>
      <xdr:row>172</xdr:row>
      <xdr:rowOff>0</xdr:rowOff>
    </xdr:from>
    <xdr:to>
      <xdr:col>7</xdr:col>
      <xdr:colOff>9525</xdr:colOff>
      <xdr:row>172</xdr:row>
      <xdr:rowOff>10160</xdr:rowOff>
    </xdr:to>
    <xdr:pic>
      <xdr:nvPicPr>
        <xdr:cNvPr id="2957" name="图片 3"/>
        <xdr:cNvPicPr>
          <a:picLocks noChangeAspect="1"/>
        </xdr:cNvPicPr>
      </xdr:nvPicPr>
      <xdr:blipFill>
        <a:blip r:embed="rId1"/>
        <a:stretch>
          <a:fillRect/>
        </a:stretch>
      </xdr:blipFill>
      <xdr:spPr>
        <a:xfrm>
          <a:off x="8617585" y="248843800"/>
          <a:ext cx="9525" cy="10160"/>
        </a:xfrm>
        <a:prstGeom prst="rect">
          <a:avLst/>
        </a:prstGeom>
        <a:noFill/>
        <a:ln w="9525">
          <a:noFill/>
        </a:ln>
      </xdr:spPr>
    </xdr:pic>
    <xdr:clientData/>
  </xdr:twoCellAnchor>
  <xdr:twoCellAnchor editAs="oneCell">
    <xdr:from>
      <xdr:col>7</xdr:col>
      <xdr:colOff>0</xdr:colOff>
      <xdr:row>148</xdr:row>
      <xdr:rowOff>0</xdr:rowOff>
    </xdr:from>
    <xdr:to>
      <xdr:col>7</xdr:col>
      <xdr:colOff>9525</xdr:colOff>
      <xdr:row>148</xdr:row>
      <xdr:rowOff>10160</xdr:rowOff>
    </xdr:to>
    <xdr:pic>
      <xdr:nvPicPr>
        <xdr:cNvPr id="2958" name="图片 3"/>
        <xdr:cNvPicPr>
          <a:picLocks noChangeAspect="1"/>
        </xdr:cNvPicPr>
      </xdr:nvPicPr>
      <xdr:blipFill>
        <a:blip r:embed="rId1"/>
        <a:stretch>
          <a:fillRect/>
        </a:stretch>
      </xdr:blipFill>
      <xdr:spPr>
        <a:xfrm>
          <a:off x="8617585" y="218630500"/>
          <a:ext cx="9525" cy="10160"/>
        </a:xfrm>
        <a:prstGeom prst="rect">
          <a:avLst/>
        </a:prstGeom>
        <a:noFill/>
        <a:ln w="9525">
          <a:noFill/>
        </a:ln>
      </xdr:spPr>
    </xdr:pic>
    <xdr:clientData/>
  </xdr:twoCellAnchor>
  <xdr:twoCellAnchor editAs="oneCell">
    <xdr:from>
      <xdr:col>7</xdr:col>
      <xdr:colOff>0</xdr:colOff>
      <xdr:row>133</xdr:row>
      <xdr:rowOff>0</xdr:rowOff>
    </xdr:from>
    <xdr:to>
      <xdr:col>7</xdr:col>
      <xdr:colOff>9525</xdr:colOff>
      <xdr:row>133</xdr:row>
      <xdr:rowOff>10160</xdr:rowOff>
    </xdr:to>
    <xdr:pic>
      <xdr:nvPicPr>
        <xdr:cNvPr id="2959" name="图片 3"/>
        <xdr:cNvPicPr>
          <a:picLocks noChangeAspect="1"/>
        </xdr:cNvPicPr>
      </xdr:nvPicPr>
      <xdr:blipFill>
        <a:blip r:embed="rId1"/>
        <a:stretch>
          <a:fillRect/>
        </a:stretch>
      </xdr:blipFill>
      <xdr:spPr>
        <a:xfrm>
          <a:off x="8617585" y="198450200"/>
          <a:ext cx="9525" cy="10160"/>
        </a:xfrm>
        <a:prstGeom prst="rect">
          <a:avLst/>
        </a:prstGeom>
        <a:noFill/>
        <a:ln w="9525">
          <a:noFill/>
        </a:ln>
      </xdr:spPr>
    </xdr:pic>
    <xdr:clientData/>
  </xdr:twoCellAnchor>
  <xdr:twoCellAnchor editAs="oneCell">
    <xdr:from>
      <xdr:col>7</xdr:col>
      <xdr:colOff>0</xdr:colOff>
      <xdr:row>108</xdr:row>
      <xdr:rowOff>0</xdr:rowOff>
    </xdr:from>
    <xdr:to>
      <xdr:col>7</xdr:col>
      <xdr:colOff>9525</xdr:colOff>
      <xdr:row>108</xdr:row>
      <xdr:rowOff>10160</xdr:rowOff>
    </xdr:to>
    <xdr:pic>
      <xdr:nvPicPr>
        <xdr:cNvPr id="2960" name="图片 3"/>
        <xdr:cNvPicPr>
          <a:picLocks noChangeAspect="1"/>
        </xdr:cNvPicPr>
      </xdr:nvPicPr>
      <xdr:blipFill>
        <a:blip r:embed="rId1"/>
        <a:stretch>
          <a:fillRect/>
        </a:stretch>
      </xdr:blipFill>
      <xdr:spPr>
        <a:xfrm>
          <a:off x="8617585" y="157911800"/>
          <a:ext cx="9525" cy="10160"/>
        </a:xfrm>
        <a:prstGeom prst="rect">
          <a:avLst/>
        </a:prstGeom>
        <a:noFill/>
        <a:ln w="9525">
          <a:noFill/>
        </a:ln>
      </xdr:spPr>
    </xdr:pic>
    <xdr:clientData/>
  </xdr:twoCellAnchor>
  <xdr:twoCellAnchor editAs="oneCell">
    <xdr:from>
      <xdr:col>7</xdr:col>
      <xdr:colOff>0</xdr:colOff>
      <xdr:row>103</xdr:row>
      <xdr:rowOff>0</xdr:rowOff>
    </xdr:from>
    <xdr:to>
      <xdr:col>7</xdr:col>
      <xdr:colOff>9525</xdr:colOff>
      <xdr:row>103</xdr:row>
      <xdr:rowOff>10160</xdr:rowOff>
    </xdr:to>
    <xdr:pic>
      <xdr:nvPicPr>
        <xdr:cNvPr id="2961" name="图片 3"/>
        <xdr:cNvPicPr>
          <a:picLocks noChangeAspect="1"/>
        </xdr:cNvPicPr>
      </xdr:nvPicPr>
      <xdr:blipFill>
        <a:blip r:embed="rId1"/>
        <a:stretch>
          <a:fillRect/>
        </a:stretch>
      </xdr:blipFill>
      <xdr:spPr>
        <a:xfrm>
          <a:off x="8617585" y="151218900"/>
          <a:ext cx="9525" cy="10160"/>
        </a:xfrm>
        <a:prstGeom prst="rect">
          <a:avLst/>
        </a:prstGeom>
        <a:noFill/>
        <a:ln w="9525">
          <a:noFill/>
        </a:ln>
      </xdr:spPr>
    </xdr:pic>
    <xdr:clientData/>
  </xdr:twoCellAnchor>
  <xdr:twoCellAnchor editAs="oneCell">
    <xdr:from>
      <xdr:col>7</xdr:col>
      <xdr:colOff>0</xdr:colOff>
      <xdr:row>132</xdr:row>
      <xdr:rowOff>0</xdr:rowOff>
    </xdr:from>
    <xdr:to>
      <xdr:col>7</xdr:col>
      <xdr:colOff>9525</xdr:colOff>
      <xdr:row>132</xdr:row>
      <xdr:rowOff>10160</xdr:rowOff>
    </xdr:to>
    <xdr:pic>
      <xdr:nvPicPr>
        <xdr:cNvPr id="2962" name="图片 3"/>
        <xdr:cNvPicPr>
          <a:picLocks noChangeAspect="1"/>
        </xdr:cNvPicPr>
      </xdr:nvPicPr>
      <xdr:blipFill>
        <a:blip r:embed="rId1"/>
        <a:stretch>
          <a:fillRect/>
        </a:stretch>
      </xdr:blipFill>
      <xdr:spPr>
        <a:xfrm>
          <a:off x="8617585" y="197116700"/>
          <a:ext cx="9525" cy="10160"/>
        </a:xfrm>
        <a:prstGeom prst="rect">
          <a:avLst/>
        </a:prstGeom>
        <a:noFill/>
        <a:ln w="9525">
          <a:noFill/>
        </a:ln>
      </xdr:spPr>
    </xdr:pic>
    <xdr:clientData/>
  </xdr:twoCellAnchor>
  <xdr:twoCellAnchor editAs="oneCell">
    <xdr:from>
      <xdr:col>7</xdr:col>
      <xdr:colOff>0</xdr:colOff>
      <xdr:row>173</xdr:row>
      <xdr:rowOff>0</xdr:rowOff>
    </xdr:from>
    <xdr:to>
      <xdr:col>7</xdr:col>
      <xdr:colOff>9525</xdr:colOff>
      <xdr:row>173</xdr:row>
      <xdr:rowOff>10160</xdr:rowOff>
    </xdr:to>
    <xdr:pic>
      <xdr:nvPicPr>
        <xdr:cNvPr id="2963" name="图片 3"/>
        <xdr:cNvPicPr>
          <a:picLocks noChangeAspect="1"/>
        </xdr:cNvPicPr>
      </xdr:nvPicPr>
      <xdr:blipFill>
        <a:blip r:embed="rId1"/>
        <a:stretch>
          <a:fillRect/>
        </a:stretch>
      </xdr:blipFill>
      <xdr:spPr>
        <a:xfrm>
          <a:off x="8617585" y="250037600"/>
          <a:ext cx="9525" cy="10160"/>
        </a:xfrm>
        <a:prstGeom prst="rect">
          <a:avLst/>
        </a:prstGeom>
        <a:noFill/>
        <a:ln w="9525">
          <a:noFill/>
        </a:ln>
      </xdr:spPr>
    </xdr:pic>
    <xdr:clientData/>
  </xdr:twoCellAnchor>
  <xdr:twoCellAnchor editAs="oneCell">
    <xdr:from>
      <xdr:col>7</xdr:col>
      <xdr:colOff>0</xdr:colOff>
      <xdr:row>150</xdr:row>
      <xdr:rowOff>0</xdr:rowOff>
    </xdr:from>
    <xdr:to>
      <xdr:col>7</xdr:col>
      <xdr:colOff>9525</xdr:colOff>
      <xdr:row>150</xdr:row>
      <xdr:rowOff>10160</xdr:rowOff>
    </xdr:to>
    <xdr:pic>
      <xdr:nvPicPr>
        <xdr:cNvPr id="2964" name="图片 3"/>
        <xdr:cNvPicPr>
          <a:picLocks noChangeAspect="1"/>
        </xdr:cNvPicPr>
      </xdr:nvPicPr>
      <xdr:blipFill>
        <a:blip r:embed="rId1"/>
        <a:stretch>
          <a:fillRect/>
        </a:stretch>
      </xdr:blipFill>
      <xdr:spPr>
        <a:xfrm>
          <a:off x="8617585" y="221297500"/>
          <a:ext cx="9525" cy="10160"/>
        </a:xfrm>
        <a:prstGeom prst="rect">
          <a:avLst/>
        </a:prstGeom>
        <a:noFill/>
        <a:ln w="9525">
          <a:noFill/>
        </a:ln>
      </xdr:spPr>
    </xdr:pic>
    <xdr:clientData/>
  </xdr:twoCellAnchor>
  <xdr:twoCellAnchor editAs="oneCell">
    <xdr:from>
      <xdr:col>7</xdr:col>
      <xdr:colOff>0</xdr:colOff>
      <xdr:row>110</xdr:row>
      <xdr:rowOff>0</xdr:rowOff>
    </xdr:from>
    <xdr:to>
      <xdr:col>7</xdr:col>
      <xdr:colOff>9525</xdr:colOff>
      <xdr:row>110</xdr:row>
      <xdr:rowOff>10160</xdr:rowOff>
    </xdr:to>
    <xdr:pic>
      <xdr:nvPicPr>
        <xdr:cNvPr id="2965" name="图片 3"/>
        <xdr:cNvPicPr>
          <a:picLocks noChangeAspect="1"/>
        </xdr:cNvPicPr>
      </xdr:nvPicPr>
      <xdr:blipFill>
        <a:blip r:embed="rId1"/>
        <a:stretch>
          <a:fillRect/>
        </a:stretch>
      </xdr:blipFill>
      <xdr:spPr>
        <a:xfrm>
          <a:off x="8617585" y="159791400"/>
          <a:ext cx="9525" cy="10160"/>
        </a:xfrm>
        <a:prstGeom prst="rect">
          <a:avLst/>
        </a:prstGeom>
        <a:noFill/>
        <a:ln w="9525">
          <a:noFill/>
        </a:ln>
      </xdr:spPr>
    </xdr:pic>
    <xdr:clientData/>
  </xdr:twoCellAnchor>
  <xdr:twoCellAnchor editAs="oneCell">
    <xdr:from>
      <xdr:col>7</xdr:col>
      <xdr:colOff>0</xdr:colOff>
      <xdr:row>128</xdr:row>
      <xdr:rowOff>0</xdr:rowOff>
    </xdr:from>
    <xdr:to>
      <xdr:col>7</xdr:col>
      <xdr:colOff>9525</xdr:colOff>
      <xdr:row>128</xdr:row>
      <xdr:rowOff>10160</xdr:rowOff>
    </xdr:to>
    <xdr:pic>
      <xdr:nvPicPr>
        <xdr:cNvPr id="2966" name="图片 3"/>
        <xdr:cNvPicPr>
          <a:picLocks noChangeAspect="1"/>
        </xdr:cNvPicPr>
      </xdr:nvPicPr>
      <xdr:blipFill>
        <a:blip r:embed="rId1"/>
        <a:stretch>
          <a:fillRect/>
        </a:stretch>
      </xdr:blipFill>
      <xdr:spPr>
        <a:xfrm>
          <a:off x="8617585" y="190563500"/>
          <a:ext cx="9525" cy="10160"/>
        </a:xfrm>
        <a:prstGeom prst="rect">
          <a:avLst/>
        </a:prstGeom>
        <a:noFill/>
        <a:ln w="9525">
          <a:noFill/>
        </a:ln>
      </xdr:spPr>
    </xdr:pic>
    <xdr:clientData/>
  </xdr:twoCellAnchor>
  <xdr:twoCellAnchor editAs="oneCell">
    <xdr:from>
      <xdr:col>7</xdr:col>
      <xdr:colOff>0</xdr:colOff>
      <xdr:row>144</xdr:row>
      <xdr:rowOff>0</xdr:rowOff>
    </xdr:from>
    <xdr:to>
      <xdr:col>7</xdr:col>
      <xdr:colOff>9525</xdr:colOff>
      <xdr:row>144</xdr:row>
      <xdr:rowOff>10160</xdr:rowOff>
    </xdr:to>
    <xdr:pic>
      <xdr:nvPicPr>
        <xdr:cNvPr id="2967" name="图片 3"/>
        <xdr:cNvPicPr>
          <a:picLocks noChangeAspect="1"/>
        </xdr:cNvPicPr>
      </xdr:nvPicPr>
      <xdr:blipFill>
        <a:blip r:embed="rId1"/>
        <a:stretch>
          <a:fillRect/>
        </a:stretch>
      </xdr:blipFill>
      <xdr:spPr>
        <a:xfrm>
          <a:off x="8617585" y="213296500"/>
          <a:ext cx="9525" cy="10160"/>
        </a:xfrm>
        <a:prstGeom prst="rect">
          <a:avLst/>
        </a:prstGeom>
        <a:noFill/>
        <a:ln w="9525">
          <a:noFill/>
        </a:ln>
      </xdr:spPr>
    </xdr:pic>
    <xdr:clientData/>
  </xdr:twoCellAnchor>
  <xdr:twoCellAnchor editAs="oneCell">
    <xdr:from>
      <xdr:col>7</xdr:col>
      <xdr:colOff>0</xdr:colOff>
      <xdr:row>145</xdr:row>
      <xdr:rowOff>0</xdr:rowOff>
    </xdr:from>
    <xdr:to>
      <xdr:col>7</xdr:col>
      <xdr:colOff>9525</xdr:colOff>
      <xdr:row>145</xdr:row>
      <xdr:rowOff>10160</xdr:rowOff>
    </xdr:to>
    <xdr:pic>
      <xdr:nvPicPr>
        <xdr:cNvPr id="2968" name="图片 3"/>
        <xdr:cNvPicPr>
          <a:picLocks noChangeAspect="1"/>
        </xdr:cNvPicPr>
      </xdr:nvPicPr>
      <xdr:blipFill>
        <a:blip r:embed="rId1"/>
        <a:stretch>
          <a:fillRect/>
        </a:stretch>
      </xdr:blipFill>
      <xdr:spPr>
        <a:xfrm>
          <a:off x="8617585" y="214630000"/>
          <a:ext cx="9525" cy="10160"/>
        </a:xfrm>
        <a:prstGeom prst="rect">
          <a:avLst/>
        </a:prstGeom>
        <a:noFill/>
        <a:ln w="9525">
          <a:noFill/>
        </a:ln>
      </xdr:spPr>
    </xdr:pic>
    <xdr:clientData/>
  </xdr:twoCellAnchor>
  <xdr:twoCellAnchor editAs="oneCell">
    <xdr:from>
      <xdr:col>7</xdr:col>
      <xdr:colOff>0</xdr:colOff>
      <xdr:row>163</xdr:row>
      <xdr:rowOff>0</xdr:rowOff>
    </xdr:from>
    <xdr:to>
      <xdr:col>7</xdr:col>
      <xdr:colOff>9525</xdr:colOff>
      <xdr:row>163</xdr:row>
      <xdr:rowOff>10160</xdr:rowOff>
    </xdr:to>
    <xdr:pic>
      <xdr:nvPicPr>
        <xdr:cNvPr id="2969" name="图片 2968"/>
        <xdr:cNvPicPr>
          <a:picLocks noChangeAspect="1"/>
        </xdr:cNvPicPr>
      </xdr:nvPicPr>
      <xdr:blipFill>
        <a:blip r:embed="rId1"/>
        <a:stretch>
          <a:fillRect/>
        </a:stretch>
      </xdr:blipFill>
      <xdr:spPr>
        <a:xfrm>
          <a:off x="8617585" y="240042700"/>
          <a:ext cx="9525" cy="10160"/>
        </a:xfrm>
        <a:prstGeom prst="rect">
          <a:avLst/>
        </a:prstGeom>
        <a:noFill/>
        <a:ln w="9525">
          <a:noFill/>
        </a:ln>
      </xdr:spPr>
    </xdr:pic>
    <xdr:clientData/>
  </xdr:twoCellAnchor>
  <xdr:twoCellAnchor editAs="oneCell">
    <xdr:from>
      <xdr:col>7</xdr:col>
      <xdr:colOff>0</xdr:colOff>
      <xdr:row>146</xdr:row>
      <xdr:rowOff>0</xdr:rowOff>
    </xdr:from>
    <xdr:to>
      <xdr:col>7</xdr:col>
      <xdr:colOff>9525</xdr:colOff>
      <xdr:row>146</xdr:row>
      <xdr:rowOff>10160</xdr:rowOff>
    </xdr:to>
    <xdr:pic>
      <xdr:nvPicPr>
        <xdr:cNvPr id="2970" name="图片 3"/>
        <xdr:cNvPicPr>
          <a:picLocks noChangeAspect="1"/>
        </xdr:cNvPicPr>
      </xdr:nvPicPr>
      <xdr:blipFill>
        <a:blip r:embed="rId1"/>
        <a:stretch>
          <a:fillRect/>
        </a:stretch>
      </xdr:blipFill>
      <xdr:spPr>
        <a:xfrm>
          <a:off x="8617585" y="215963500"/>
          <a:ext cx="9525" cy="10160"/>
        </a:xfrm>
        <a:prstGeom prst="rect">
          <a:avLst/>
        </a:prstGeom>
        <a:noFill/>
        <a:ln w="9525">
          <a:noFill/>
        </a:ln>
      </xdr:spPr>
    </xdr:pic>
    <xdr:clientData/>
  </xdr:twoCellAnchor>
  <xdr:twoCellAnchor editAs="oneCell">
    <xdr:from>
      <xdr:col>7</xdr:col>
      <xdr:colOff>0</xdr:colOff>
      <xdr:row>161</xdr:row>
      <xdr:rowOff>0</xdr:rowOff>
    </xdr:from>
    <xdr:to>
      <xdr:col>7</xdr:col>
      <xdr:colOff>9525</xdr:colOff>
      <xdr:row>161</xdr:row>
      <xdr:rowOff>10160</xdr:rowOff>
    </xdr:to>
    <xdr:pic>
      <xdr:nvPicPr>
        <xdr:cNvPr id="2971" name="图片 3"/>
        <xdr:cNvPicPr>
          <a:picLocks noChangeAspect="1"/>
        </xdr:cNvPicPr>
      </xdr:nvPicPr>
      <xdr:blipFill>
        <a:blip r:embed="rId1"/>
        <a:stretch>
          <a:fillRect/>
        </a:stretch>
      </xdr:blipFill>
      <xdr:spPr>
        <a:xfrm>
          <a:off x="8617585" y="238950500"/>
          <a:ext cx="9525" cy="10160"/>
        </a:xfrm>
        <a:prstGeom prst="rect">
          <a:avLst/>
        </a:prstGeom>
        <a:noFill/>
        <a:ln w="9525">
          <a:noFill/>
        </a:ln>
      </xdr:spPr>
    </xdr:pic>
    <xdr:clientData/>
  </xdr:twoCellAnchor>
  <xdr:twoCellAnchor editAs="oneCell">
    <xdr:from>
      <xdr:col>7</xdr:col>
      <xdr:colOff>0</xdr:colOff>
      <xdr:row>147</xdr:row>
      <xdr:rowOff>0</xdr:rowOff>
    </xdr:from>
    <xdr:to>
      <xdr:col>7</xdr:col>
      <xdr:colOff>9525</xdr:colOff>
      <xdr:row>147</xdr:row>
      <xdr:rowOff>10160</xdr:rowOff>
    </xdr:to>
    <xdr:pic>
      <xdr:nvPicPr>
        <xdr:cNvPr id="2972" name="图片 3"/>
        <xdr:cNvPicPr>
          <a:picLocks noChangeAspect="1"/>
        </xdr:cNvPicPr>
      </xdr:nvPicPr>
      <xdr:blipFill>
        <a:blip r:embed="rId1"/>
        <a:stretch>
          <a:fillRect/>
        </a:stretch>
      </xdr:blipFill>
      <xdr:spPr>
        <a:xfrm>
          <a:off x="8617585" y="217297000"/>
          <a:ext cx="9525" cy="10160"/>
        </a:xfrm>
        <a:prstGeom prst="rect">
          <a:avLst/>
        </a:prstGeom>
        <a:noFill/>
        <a:ln w="9525">
          <a:noFill/>
        </a:ln>
      </xdr:spPr>
    </xdr:pic>
    <xdr:clientData/>
  </xdr:twoCellAnchor>
  <xdr:twoCellAnchor editAs="oneCell">
    <xdr:from>
      <xdr:col>7</xdr:col>
      <xdr:colOff>0</xdr:colOff>
      <xdr:row>126</xdr:row>
      <xdr:rowOff>0</xdr:rowOff>
    </xdr:from>
    <xdr:to>
      <xdr:col>7</xdr:col>
      <xdr:colOff>9525</xdr:colOff>
      <xdr:row>126</xdr:row>
      <xdr:rowOff>10160</xdr:rowOff>
    </xdr:to>
    <xdr:pic>
      <xdr:nvPicPr>
        <xdr:cNvPr id="2973" name="图片 3"/>
        <xdr:cNvPicPr>
          <a:picLocks noChangeAspect="1"/>
        </xdr:cNvPicPr>
      </xdr:nvPicPr>
      <xdr:blipFill>
        <a:blip r:embed="rId1"/>
        <a:stretch>
          <a:fillRect/>
        </a:stretch>
      </xdr:blipFill>
      <xdr:spPr>
        <a:xfrm>
          <a:off x="8617585" y="187032900"/>
          <a:ext cx="9525" cy="10160"/>
        </a:xfrm>
        <a:prstGeom prst="rect">
          <a:avLst/>
        </a:prstGeom>
        <a:noFill/>
        <a:ln w="9525">
          <a:noFill/>
        </a:ln>
      </xdr:spPr>
    </xdr:pic>
    <xdr:clientData/>
  </xdr:twoCellAnchor>
  <xdr:twoCellAnchor editAs="oneCell">
    <xdr:from>
      <xdr:col>7</xdr:col>
      <xdr:colOff>0</xdr:colOff>
      <xdr:row>129</xdr:row>
      <xdr:rowOff>0</xdr:rowOff>
    </xdr:from>
    <xdr:to>
      <xdr:col>7</xdr:col>
      <xdr:colOff>9525</xdr:colOff>
      <xdr:row>129</xdr:row>
      <xdr:rowOff>10160</xdr:rowOff>
    </xdr:to>
    <xdr:pic>
      <xdr:nvPicPr>
        <xdr:cNvPr id="2974" name="图片 3"/>
        <xdr:cNvPicPr>
          <a:picLocks noChangeAspect="1"/>
        </xdr:cNvPicPr>
      </xdr:nvPicPr>
      <xdr:blipFill>
        <a:blip r:embed="rId1"/>
        <a:stretch>
          <a:fillRect/>
        </a:stretch>
      </xdr:blipFill>
      <xdr:spPr>
        <a:xfrm>
          <a:off x="8617585" y="192328800"/>
          <a:ext cx="9525" cy="10160"/>
        </a:xfrm>
        <a:prstGeom prst="rect">
          <a:avLst/>
        </a:prstGeom>
        <a:noFill/>
        <a:ln w="9525">
          <a:noFill/>
        </a:ln>
      </xdr:spPr>
    </xdr:pic>
    <xdr:clientData/>
  </xdr:twoCellAnchor>
  <xdr:twoCellAnchor editAs="oneCell">
    <xdr:from>
      <xdr:col>7</xdr:col>
      <xdr:colOff>0</xdr:colOff>
      <xdr:row>125</xdr:row>
      <xdr:rowOff>0</xdr:rowOff>
    </xdr:from>
    <xdr:to>
      <xdr:col>7</xdr:col>
      <xdr:colOff>9525</xdr:colOff>
      <xdr:row>125</xdr:row>
      <xdr:rowOff>10160</xdr:rowOff>
    </xdr:to>
    <xdr:pic>
      <xdr:nvPicPr>
        <xdr:cNvPr id="2975" name="图片 3"/>
        <xdr:cNvPicPr>
          <a:picLocks noChangeAspect="1"/>
        </xdr:cNvPicPr>
      </xdr:nvPicPr>
      <xdr:blipFill>
        <a:blip r:embed="rId1"/>
        <a:stretch>
          <a:fillRect/>
        </a:stretch>
      </xdr:blipFill>
      <xdr:spPr>
        <a:xfrm>
          <a:off x="8617585" y="185597800"/>
          <a:ext cx="9525" cy="10160"/>
        </a:xfrm>
        <a:prstGeom prst="rect">
          <a:avLst/>
        </a:prstGeom>
        <a:noFill/>
        <a:ln w="9525">
          <a:noFill/>
        </a:ln>
      </xdr:spPr>
    </xdr:pic>
    <xdr:clientData/>
  </xdr:twoCellAnchor>
  <xdr:twoCellAnchor editAs="oneCell">
    <xdr:from>
      <xdr:col>7</xdr:col>
      <xdr:colOff>0</xdr:colOff>
      <xdr:row>122</xdr:row>
      <xdr:rowOff>0</xdr:rowOff>
    </xdr:from>
    <xdr:to>
      <xdr:col>7</xdr:col>
      <xdr:colOff>9525</xdr:colOff>
      <xdr:row>122</xdr:row>
      <xdr:rowOff>10160</xdr:rowOff>
    </xdr:to>
    <xdr:pic>
      <xdr:nvPicPr>
        <xdr:cNvPr id="2976" name="图片 3"/>
        <xdr:cNvPicPr>
          <a:picLocks noChangeAspect="1"/>
        </xdr:cNvPicPr>
      </xdr:nvPicPr>
      <xdr:blipFill>
        <a:blip r:embed="rId1"/>
        <a:stretch>
          <a:fillRect/>
        </a:stretch>
      </xdr:blipFill>
      <xdr:spPr>
        <a:xfrm>
          <a:off x="8617585" y="180568600"/>
          <a:ext cx="9525" cy="10160"/>
        </a:xfrm>
        <a:prstGeom prst="rect">
          <a:avLst/>
        </a:prstGeom>
        <a:noFill/>
        <a:ln w="9525">
          <a:noFill/>
        </a:ln>
      </xdr:spPr>
    </xdr:pic>
    <xdr:clientData/>
  </xdr:twoCellAnchor>
  <xdr:twoCellAnchor editAs="oneCell">
    <xdr:from>
      <xdr:col>7</xdr:col>
      <xdr:colOff>0</xdr:colOff>
      <xdr:row>119</xdr:row>
      <xdr:rowOff>0</xdr:rowOff>
    </xdr:from>
    <xdr:to>
      <xdr:col>7</xdr:col>
      <xdr:colOff>9525</xdr:colOff>
      <xdr:row>119</xdr:row>
      <xdr:rowOff>10160</xdr:rowOff>
    </xdr:to>
    <xdr:pic>
      <xdr:nvPicPr>
        <xdr:cNvPr id="2977" name="图片 3"/>
        <xdr:cNvPicPr>
          <a:picLocks noChangeAspect="1"/>
        </xdr:cNvPicPr>
      </xdr:nvPicPr>
      <xdr:blipFill>
        <a:blip r:embed="rId1"/>
        <a:stretch>
          <a:fillRect/>
        </a:stretch>
      </xdr:blipFill>
      <xdr:spPr>
        <a:xfrm>
          <a:off x="8617585" y="175120300"/>
          <a:ext cx="9525" cy="10160"/>
        </a:xfrm>
        <a:prstGeom prst="rect">
          <a:avLst/>
        </a:prstGeom>
        <a:noFill/>
        <a:ln w="9525">
          <a:noFill/>
        </a:ln>
      </xdr:spPr>
    </xdr:pic>
    <xdr:clientData/>
  </xdr:twoCellAnchor>
  <xdr:twoCellAnchor editAs="oneCell">
    <xdr:from>
      <xdr:col>7</xdr:col>
      <xdr:colOff>0</xdr:colOff>
      <xdr:row>132</xdr:row>
      <xdr:rowOff>0</xdr:rowOff>
    </xdr:from>
    <xdr:to>
      <xdr:col>7</xdr:col>
      <xdr:colOff>9525</xdr:colOff>
      <xdr:row>132</xdr:row>
      <xdr:rowOff>10160</xdr:rowOff>
    </xdr:to>
    <xdr:pic>
      <xdr:nvPicPr>
        <xdr:cNvPr id="2978" name="图片 3"/>
        <xdr:cNvPicPr>
          <a:picLocks noChangeAspect="1"/>
        </xdr:cNvPicPr>
      </xdr:nvPicPr>
      <xdr:blipFill>
        <a:blip r:embed="rId1"/>
        <a:stretch>
          <a:fillRect/>
        </a:stretch>
      </xdr:blipFill>
      <xdr:spPr>
        <a:xfrm>
          <a:off x="8617585" y="197116700"/>
          <a:ext cx="9525" cy="10160"/>
        </a:xfrm>
        <a:prstGeom prst="rect">
          <a:avLst/>
        </a:prstGeom>
        <a:noFill/>
        <a:ln w="9525">
          <a:noFill/>
        </a:ln>
      </xdr:spPr>
    </xdr:pic>
    <xdr:clientData/>
  </xdr:twoCellAnchor>
  <xdr:twoCellAnchor editAs="oneCell">
    <xdr:from>
      <xdr:col>7</xdr:col>
      <xdr:colOff>0</xdr:colOff>
      <xdr:row>107</xdr:row>
      <xdr:rowOff>0</xdr:rowOff>
    </xdr:from>
    <xdr:to>
      <xdr:col>7</xdr:col>
      <xdr:colOff>9525</xdr:colOff>
      <xdr:row>107</xdr:row>
      <xdr:rowOff>10160</xdr:rowOff>
    </xdr:to>
    <xdr:pic>
      <xdr:nvPicPr>
        <xdr:cNvPr id="2979" name="图片 3"/>
        <xdr:cNvPicPr>
          <a:picLocks noChangeAspect="1"/>
        </xdr:cNvPicPr>
      </xdr:nvPicPr>
      <xdr:blipFill>
        <a:blip r:embed="rId1"/>
        <a:stretch>
          <a:fillRect/>
        </a:stretch>
      </xdr:blipFill>
      <xdr:spPr>
        <a:xfrm>
          <a:off x="8617585" y="156552900"/>
          <a:ext cx="9525" cy="10160"/>
        </a:xfrm>
        <a:prstGeom prst="rect">
          <a:avLst/>
        </a:prstGeom>
        <a:noFill/>
        <a:ln w="9525">
          <a:noFill/>
        </a:ln>
      </xdr:spPr>
    </xdr:pic>
    <xdr:clientData/>
  </xdr:twoCellAnchor>
  <xdr:twoCellAnchor editAs="oneCell">
    <xdr:from>
      <xdr:col>7</xdr:col>
      <xdr:colOff>0</xdr:colOff>
      <xdr:row>102</xdr:row>
      <xdr:rowOff>0</xdr:rowOff>
    </xdr:from>
    <xdr:to>
      <xdr:col>7</xdr:col>
      <xdr:colOff>9525</xdr:colOff>
      <xdr:row>102</xdr:row>
      <xdr:rowOff>10160</xdr:rowOff>
    </xdr:to>
    <xdr:pic>
      <xdr:nvPicPr>
        <xdr:cNvPr id="2980" name="图片 3"/>
        <xdr:cNvPicPr>
          <a:picLocks noChangeAspect="1"/>
        </xdr:cNvPicPr>
      </xdr:nvPicPr>
      <xdr:blipFill>
        <a:blip r:embed="rId1"/>
        <a:stretch>
          <a:fillRect/>
        </a:stretch>
      </xdr:blipFill>
      <xdr:spPr>
        <a:xfrm>
          <a:off x="8617585" y="149885400"/>
          <a:ext cx="9525" cy="10160"/>
        </a:xfrm>
        <a:prstGeom prst="rect">
          <a:avLst/>
        </a:prstGeom>
        <a:noFill/>
        <a:ln w="9525">
          <a:noFill/>
        </a:ln>
      </xdr:spPr>
    </xdr:pic>
    <xdr:clientData/>
  </xdr:twoCellAnchor>
  <xdr:twoCellAnchor editAs="oneCell">
    <xdr:from>
      <xdr:col>7</xdr:col>
      <xdr:colOff>0</xdr:colOff>
      <xdr:row>131</xdr:row>
      <xdr:rowOff>0</xdr:rowOff>
    </xdr:from>
    <xdr:to>
      <xdr:col>7</xdr:col>
      <xdr:colOff>9525</xdr:colOff>
      <xdr:row>131</xdr:row>
      <xdr:rowOff>10160</xdr:rowOff>
    </xdr:to>
    <xdr:pic>
      <xdr:nvPicPr>
        <xdr:cNvPr id="2981" name="图片 3"/>
        <xdr:cNvPicPr>
          <a:picLocks noChangeAspect="1"/>
        </xdr:cNvPicPr>
      </xdr:nvPicPr>
      <xdr:blipFill>
        <a:blip r:embed="rId1"/>
        <a:stretch>
          <a:fillRect/>
        </a:stretch>
      </xdr:blipFill>
      <xdr:spPr>
        <a:xfrm>
          <a:off x="8617585" y="195605400"/>
          <a:ext cx="9525" cy="10160"/>
        </a:xfrm>
        <a:prstGeom prst="rect">
          <a:avLst/>
        </a:prstGeom>
        <a:noFill/>
        <a:ln w="9525">
          <a:noFill/>
        </a:ln>
      </xdr:spPr>
    </xdr:pic>
    <xdr:clientData/>
  </xdr:twoCellAnchor>
  <xdr:twoCellAnchor editAs="oneCell">
    <xdr:from>
      <xdr:col>7</xdr:col>
      <xdr:colOff>0</xdr:colOff>
      <xdr:row>109</xdr:row>
      <xdr:rowOff>0</xdr:rowOff>
    </xdr:from>
    <xdr:to>
      <xdr:col>7</xdr:col>
      <xdr:colOff>9525</xdr:colOff>
      <xdr:row>109</xdr:row>
      <xdr:rowOff>10160</xdr:rowOff>
    </xdr:to>
    <xdr:pic>
      <xdr:nvPicPr>
        <xdr:cNvPr id="2982" name="图片 3"/>
        <xdr:cNvPicPr>
          <a:picLocks noChangeAspect="1"/>
        </xdr:cNvPicPr>
      </xdr:nvPicPr>
      <xdr:blipFill>
        <a:blip r:embed="rId1"/>
        <a:stretch>
          <a:fillRect/>
        </a:stretch>
      </xdr:blipFill>
      <xdr:spPr>
        <a:xfrm>
          <a:off x="8617585" y="158457900"/>
          <a:ext cx="9525" cy="10160"/>
        </a:xfrm>
        <a:prstGeom prst="rect">
          <a:avLst/>
        </a:prstGeom>
        <a:noFill/>
        <a:ln w="9525">
          <a:noFill/>
        </a:ln>
      </xdr:spPr>
    </xdr:pic>
    <xdr:clientData/>
  </xdr:twoCellAnchor>
  <xdr:twoCellAnchor editAs="oneCell">
    <xdr:from>
      <xdr:col>7</xdr:col>
      <xdr:colOff>0</xdr:colOff>
      <xdr:row>127</xdr:row>
      <xdr:rowOff>0</xdr:rowOff>
    </xdr:from>
    <xdr:to>
      <xdr:col>7</xdr:col>
      <xdr:colOff>9525</xdr:colOff>
      <xdr:row>127</xdr:row>
      <xdr:rowOff>10160</xdr:rowOff>
    </xdr:to>
    <xdr:pic>
      <xdr:nvPicPr>
        <xdr:cNvPr id="2983" name="图片 3"/>
        <xdr:cNvPicPr>
          <a:picLocks noChangeAspect="1"/>
        </xdr:cNvPicPr>
      </xdr:nvPicPr>
      <xdr:blipFill>
        <a:blip r:embed="rId1"/>
        <a:stretch>
          <a:fillRect/>
        </a:stretch>
      </xdr:blipFill>
      <xdr:spPr>
        <a:xfrm>
          <a:off x="8617585" y="188798200"/>
          <a:ext cx="9525" cy="10160"/>
        </a:xfrm>
        <a:prstGeom prst="rect">
          <a:avLst/>
        </a:prstGeom>
        <a:noFill/>
        <a:ln w="9525">
          <a:noFill/>
        </a:ln>
      </xdr:spPr>
    </xdr:pic>
    <xdr:clientData/>
  </xdr:twoCellAnchor>
  <xdr:twoCellAnchor editAs="oneCell">
    <xdr:from>
      <xdr:col>7</xdr:col>
      <xdr:colOff>0</xdr:colOff>
      <xdr:row>125</xdr:row>
      <xdr:rowOff>0</xdr:rowOff>
    </xdr:from>
    <xdr:to>
      <xdr:col>7</xdr:col>
      <xdr:colOff>9525</xdr:colOff>
      <xdr:row>125</xdr:row>
      <xdr:rowOff>10160</xdr:rowOff>
    </xdr:to>
    <xdr:pic>
      <xdr:nvPicPr>
        <xdr:cNvPr id="2984" name="图片 3"/>
        <xdr:cNvPicPr>
          <a:picLocks noChangeAspect="1"/>
        </xdr:cNvPicPr>
      </xdr:nvPicPr>
      <xdr:blipFill>
        <a:blip r:embed="rId1"/>
        <a:stretch>
          <a:fillRect/>
        </a:stretch>
      </xdr:blipFill>
      <xdr:spPr>
        <a:xfrm>
          <a:off x="8617585" y="185597800"/>
          <a:ext cx="9525" cy="10160"/>
        </a:xfrm>
        <a:prstGeom prst="rect">
          <a:avLst/>
        </a:prstGeom>
        <a:noFill/>
        <a:ln w="9525">
          <a:noFill/>
        </a:ln>
      </xdr:spPr>
    </xdr:pic>
    <xdr:clientData/>
  </xdr:twoCellAnchor>
  <xdr:twoCellAnchor editAs="oneCell">
    <xdr:from>
      <xdr:col>7</xdr:col>
      <xdr:colOff>0</xdr:colOff>
      <xdr:row>128</xdr:row>
      <xdr:rowOff>0</xdr:rowOff>
    </xdr:from>
    <xdr:to>
      <xdr:col>7</xdr:col>
      <xdr:colOff>9525</xdr:colOff>
      <xdr:row>128</xdr:row>
      <xdr:rowOff>10160</xdr:rowOff>
    </xdr:to>
    <xdr:pic>
      <xdr:nvPicPr>
        <xdr:cNvPr id="2985" name="图片 3"/>
        <xdr:cNvPicPr>
          <a:picLocks noChangeAspect="1"/>
        </xdr:cNvPicPr>
      </xdr:nvPicPr>
      <xdr:blipFill>
        <a:blip r:embed="rId1"/>
        <a:stretch>
          <a:fillRect/>
        </a:stretch>
      </xdr:blipFill>
      <xdr:spPr>
        <a:xfrm>
          <a:off x="8617585" y="190563500"/>
          <a:ext cx="9525" cy="10160"/>
        </a:xfrm>
        <a:prstGeom prst="rect">
          <a:avLst/>
        </a:prstGeom>
        <a:noFill/>
        <a:ln w="9525">
          <a:noFill/>
        </a:ln>
      </xdr:spPr>
    </xdr:pic>
    <xdr:clientData/>
  </xdr:twoCellAnchor>
  <xdr:twoCellAnchor editAs="oneCell">
    <xdr:from>
      <xdr:col>7</xdr:col>
      <xdr:colOff>0</xdr:colOff>
      <xdr:row>124</xdr:row>
      <xdr:rowOff>0</xdr:rowOff>
    </xdr:from>
    <xdr:to>
      <xdr:col>7</xdr:col>
      <xdr:colOff>9525</xdr:colOff>
      <xdr:row>124</xdr:row>
      <xdr:rowOff>10160</xdr:rowOff>
    </xdr:to>
    <xdr:pic>
      <xdr:nvPicPr>
        <xdr:cNvPr id="2986" name="图片 3"/>
        <xdr:cNvPicPr>
          <a:picLocks noChangeAspect="1"/>
        </xdr:cNvPicPr>
      </xdr:nvPicPr>
      <xdr:blipFill>
        <a:blip r:embed="rId1"/>
        <a:stretch>
          <a:fillRect/>
        </a:stretch>
      </xdr:blipFill>
      <xdr:spPr>
        <a:xfrm>
          <a:off x="8617585" y="183667400"/>
          <a:ext cx="9525" cy="10160"/>
        </a:xfrm>
        <a:prstGeom prst="rect">
          <a:avLst/>
        </a:prstGeom>
        <a:noFill/>
        <a:ln w="9525">
          <a:noFill/>
        </a:ln>
      </xdr:spPr>
    </xdr:pic>
    <xdr:clientData/>
  </xdr:twoCellAnchor>
  <xdr:twoCellAnchor editAs="oneCell">
    <xdr:from>
      <xdr:col>7</xdr:col>
      <xdr:colOff>0</xdr:colOff>
      <xdr:row>121</xdr:row>
      <xdr:rowOff>0</xdr:rowOff>
    </xdr:from>
    <xdr:to>
      <xdr:col>7</xdr:col>
      <xdr:colOff>9525</xdr:colOff>
      <xdr:row>121</xdr:row>
      <xdr:rowOff>10160</xdr:rowOff>
    </xdr:to>
    <xdr:pic>
      <xdr:nvPicPr>
        <xdr:cNvPr id="2987" name="图片 3"/>
        <xdr:cNvPicPr>
          <a:picLocks noChangeAspect="1"/>
        </xdr:cNvPicPr>
      </xdr:nvPicPr>
      <xdr:blipFill>
        <a:blip r:embed="rId1"/>
        <a:stretch>
          <a:fillRect/>
        </a:stretch>
      </xdr:blipFill>
      <xdr:spPr>
        <a:xfrm>
          <a:off x="8617585" y="178752500"/>
          <a:ext cx="9525" cy="10160"/>
        </a:xfrm>
        <a:prstGeom prst="rect">
          <a:avLst/>
        </a:prstGeom>
        <a:noFill/>
        <a:ln w="9525">
          <a:noFill/>
        </a:ln>
      </xdr:spPr>
    </xdr:pic>
    <xdr:clientData/>
  </xdr:twoCellAnchor>
  <xdr:twoCellAnchor editAs="oneCell">
    <xdr:from>
      <xdr:col>7</xdr:col>
      <xdr:colOff>0</xdr:colOff>
      <xdr:row>98</xdr:row>
      <xdr:rowOff>0</xdr:rowOff>
    </xdr:from>
    <xdr:to>
      <xdr:col>7</xdr:col>
      <xdr:colOff>9525</xdr:colOff>
      <xdr:row>98</xdr:row>
      <xdr:rowOff>10160</xdr:rowOff>
    </xdr:to>
    <xdr:pic>
      <xdr:nvPicPr>
        <xdr:cNvPr id="2988" name="图片 3"/>
        <xdr:cNvPicPr>
          <a:picLocks noChangeAspect="1"/>
        </xdr:cNvPicPr>
      </xdr:nvPicPr>
      <xdr:blipFill>
        <a:blip r:embed="rId1"/>
        <a:stretch>
          <a:fillRect/>
        </a:stretch>
      </xdr:blipFill>
      <xdr:spPr>
        <a:xfrm>
          <a:off x="8617585" y="144754600"/>
          <a:ext cx="9525" cy="10160"/>
        </a:xfrm>
        <a:prstGeom prst="rect">
          <a:avLst/>
        </a:prstGeom>
        <a:noFill/>
        <a:ln w="9525">
          <a:noFill/>
        </a:ln>
      </xdr:spPr>
    </xdr:pic>
    <xdr:clientData/>
  </xdr:twoCellAnchor>
  <xdr:twoCellAnchor editAs="oneCell">
    <xdr:from>
      <xdr:col>7</xdr:col>
      <xdr:colOff>0</xdr:colOff>
      <xdr:row>77</xdr:row>
      <xdr:rowOff>0</xdr:rowOff>
    </xdr:from>
    <xdr:to>
      <xdr:col>7</xdr:col>
      <xdr:colOff>9525</xdr:colOff>
      <xdr:row>77</xdr:row>
      <xdr:rowOff>10160</xdr:rowOff>
    </xdr:to>
    <xdr:pic>
      <xdr:nvPicPr>
        <xdr:cNvPr id="2989" name="图片 3"/>
        <xdr:cNvPicPr>
          <a:picLocks noChangeAspect="1"/>
        </xdr:cNvPicPr>
      </xdr:nvPicPr>
      <xdr:blipFill>
        <a:blip r:embed="rId1"/>
        <a:stretch>
          <a:fillRect/>
        </a:stretch>
      </xdr:blipFill>
      <xdr:spPr>
        <a:xfrm>
          <a:off x="8617585" y="115697000"/>
          <a:ext cx="9525" cy="10160"/>
        </a:xfrm>
        <a:prstGeom prst="rect">
          <a:avLst/>
        </a:prstGeom>
        <a:noFill/>
        <a:ln w="9525">
          <a:noFill/>
        </a:ln>
      </xdr:spPr>
    </xdr:pic>
    <xdr:clientData/>
  </xdr:twoCellAnchor>
  <xdr:twoCellAnchor editAs="oneCell">
    <xdr:from>
      <xdr:col>7</xdr:col>
      <xdr:colOff>0</xdr:colOff>
      <xdr:row>129</xdr:row>
      <xdr:rowOff>0</xdr:rowOff>
    </xdr:from>
    <xdr:to>
      <xdr:col>7</xdr:col>
      <xdr:colOff>9525</xdr:colOff>
      <xdr:row>129</xdr:row>
      <xdr:rowOff>10160</xdr:rowOff>
    </xdr:to>
    <xdr:pic>
      <xdr:nvPicPr>
        <xdr:cNvPr id="2990" name="图片 3"/>
        <xdr:cNvPicPr>
          <a:picLocks noChangeAspect="1"/>
        </xdr:cNvPicPr>
      </xdr:nvPicPr>
      <xdr:blipFill>
        <a:blip r:embed="rId1"/>
        <a:stretch>
          <a:fillRect/>
        </a:stretch>
      </xdr:blipFill>
      <xdr:spPr>
        <a:xfrm>
          <a:off x="8617585" y="192328800"/>
          <a:ext cx="9525" cy="10160"/>
        </a:xfrm>
        <a:prstGeom prst="rect">
          <a:avLst/>
        </a:prstGeom>
        <a:noFill/>
        <a:ln w="9525">
          <a:noFill/>
        </a:ln>
      </xdr:spPr>
    </xdr:pic>
    <xdr:clientData/>
  </xdr:twoCellAnchor>
  <xdr:twoCellAnchor editAs="oneCell">
    <xdr:from>
      <xdr:col>7</xdr:col>
      <xdr:colOff>0</xdr:colOff>
      <xdr:row>105</xdr:row>
      <xdr:rowOff>0</xdr:rowOff>
    </xdr:from>
    <xdr:to>
      <xdr:col>7</xdr:col>
      <xdr:colOff>9525</xdr:colOff>
      <xdr:row>105</xdr:row>
      <xdr:rowOff>10160</xdr:rowOff>
    </xdr:to>
    <xdr:pic>
      <xdr:nvPicPr>
        <xdr:cNvPr id="2991" name="图片 3"/>
        <xdr:cNvPicPr>
          <a:picLocks noChangeAspect="1"/>
        </xdr:cNvPicPr>
      </xdr:nvPicPr>
      <xdr:blipFill>
        <a:blip r:embed="rId1"/>
        <a:stretch>
          <a:fillRect/>
        </a:stretch>
      </xdr:blipFill>
      <xdr:spPr>
        <a:xfrm>
          <a:off x="8617585" y="153885900"/>
          <a:ext cx="9525" cy="10160"/>
        </a:xfrm>
        <a:prstGeom prst="rect">
          <a:avLst/>
        </a:prstGeom>
        <a:noFill/>
        <a:ln w="9525">
          <a:noFill/>
        </a:ln>
      </xdr:spPr>
    </xdr:pic>
    <xdr:clientData/>
  </xdr:twoCellAnchor>
  <xdr:twoCellAnchor editAs="oneCell">
    <xdr:from>
      <xdr:col>7</xdr:col>
      <xdr:colOff>0</xdr:colOff>
      <xdr:row>90</xdr:row>
      <xdr:rowOff>0</xdr:rowOff>
    </xdr:from>
    <xdr:to>
      <xdr:col>7</xdr:col>
      <xdr:colOff>9525</xdr:colOff>
      <xdr:row>90</xdr:row>
      <xdr:rowOff>10160</xdr:rowOff>
    </xdr:to>
    <xdr:pic>
      <xdr:nvPicPr>
        <xdr:cNvPr id="2992" name="图片 3"/>
        <xdr:cNvPicPr>
          <a:picLocks noChangeAspect="1"/>
        </xdr:cNvPicPr>
      </xdr:nvPicPr>
      <xdr:blipFill>
        <a:blip r:embed="rId1"/>
        <a:stretch>
          <a:fillRect/>
        </a:stretch>
      </xdr:blipFill>
      <xdr:spPr>
        <a:xfrm>
          <a:off x="8617585" y="134099300"/>
          <a:ext cx="9525" cy="10160"/>
        </a:xfrm>
        <a:prstGeom prst="rect">
          <a:avLst/>
        </a:prstGeom>
        <a:noFill/>
        <a:ln w="9525">
          <a:noFill/>
        </a:ln>
      </xdr:spPr>
    </xdr:pic>
    <xdr:clientData/>
  </xdr:twoCellAnchor>
  <xdr:twoCellAnchor editAs="oneCell">
    <xdr:from>
      <xdr:col>7</xdr:col>
      <xdr:colOff>0</xdr:colOff>
      <xdr:row>65</xdr:row>
      <xdr:rowOff>0</xdr:rowOff>
    </xdr:from>
    <xdr:to>
      <xdr:col>7</xdr:col>
      <xdr:colOff>9525</xdr:colOff>
      <xdr:row>65</xdr:row>
      <xdr:rowOff>10160</xdr:rowOff>
    </xdr:to>
    <xdr:pic>
      <xdr:nvPicPr>
        <xdr:cNvPr id="2993" name="图片 3"/>
        <xdr:cNvPicPr>
          <a:picLocks noChangeAspect="1"/>
        </xdr:cNvPicPr>
      </xdr:nvPicPr>
      <xdr:blipFill>
        <a:blip r:embed="rId1"/>
        <a:stretch>
          <a:fillRect/>
        </a:stretch>
      </xdr:blipFill>
      <xdr:spPr>
        <a:xfrm>
          <a:off x="8617585" y="101815900"/>
          <a:ext cx="9525" cy="10160"/>
        </a:xfrm>
        <a:prstGeom prst="rect">
          <a:avLst/>
        </a:prstGeom>
        <a:noFill/>
        <a:ln w="9525">
          <a:noFill/>
        </a:ln>
      </xdr:spPr>
    </xdr:pic>
    <xdr:clientData/>
  </xdr:twoCellAnchor>
  <xdr:twoCellAnchor editAs="oneCell">
    <xdr:from>
      <xdr:col>7</xdr:col>
      <xdr:colOff>0</xdr:colOff>
      <xdr:row>60</xdr:row>
      <xdr:rowOff>0</xdr:rowOff>
    </xdr:from>
    <xdr:to>
      <xdr:col>7</xdr:col>
      <xdr:colOff>9525</xdr:colOff>
      <xdr:row>60</xdr:row>
      <xdr:rowOff>10160</xdr:rowOff>
    </xdr:to>
    <xdr:pic>
      <xdr:nvPicPr>
        <xdr:cNvPr id="2994" name="图片 3"/>
        <xdr:cNvPicPr>
          <a:picLocks noChangeAspect="1"/>
        </xdr:cNvPicPr>
      </xdr:nvPicPr>
      <xdr:blipFill>
        <a:blip r:embed="rId1"/>
        <a:stretch>
          <a:fillRect/>
        </a:stretch>
      </xdr:blipFill>
      <xdr:spPr>
        <a:xfrm>
          <a:off x="8617585" y="95973900"/>
          <a:ext cx="9525" cy="10160"/>
        </a:xfrm>
        <a:prstGeom prst="rect">
          <a:avLst/>
        </a:prstGeom>
        <a:noFill/>
        <a:ln w="9525">
          <a:noFill/>
        </a:ln>
      </xdr:spPr>
    </xdr:pic>
    <xdr:clientData/>
  </xdr:twoCellAnchor>
  <xdr:twoCellAnchor editAs="oneCell">
    <xdr:from>
      <xdr:col>7</xdr:col>
      <xdr:colOff>0</xdr:colOff>
      <xdr:row>89</xdr:row>
      <xdr:rowOff>0</xdr:rowOff>
    </xdr:from>
    <xdr:to>
      <xdr:col>7</xdr:col>
      <xdr:colOff>9525</xdr:colOff>
      <xdr:row>89</xdr:row>
      <xdr:rowOff>10160</xdr:rowOff>
    </xdr:to>
    <xdr:pic>
      <xdr:nvPicPr>
        <xdr:cNvPr id="2995" name="图片 3"/>
        <xdr:cNvPicPr>
          <a:picLocks noChangeAspect="1"/>
        </xdr:cNvPicPr>
      </xdr:nvPicPr>
      <xdr:blipFill>
        <a:blip r:embed="rId1"/>
        <a:stretch>
          <a:fillRect/>
        </a:stretch>
      </xdr:blipFill>
      <xdr:spPr>
        <a:xfrm>
          <a:off x="8617585" y="132816600"/>
          <a:ext cx="9525" cy="10160"/>
        </a:xfrm>
        <a:prstGeom prst="rect">
          <a:avLst/>
        </a:prstGeom>
        <a:noFill/>
        <a:ln w="9525">
          <a:noFill/>
        </a:ln>
      </xdr:spPr>
    </xdr:pic>
    <xdr:clientData/>
  </xdr:twoCellAnchor>
  <xdr:twoCellAnchor editAs="oneCell">
    <xdr:from>
      <xdr:col>7</xdr:col>
      <xdr:colOff>0</xdr:colOff>
      <xdr:row>130</xdr:row>
      <xdr:rowOff>0</xdr:rowOff>
    </xdr:from>
    <xdr:to>
      <xdr:col>7</xdr:col>
      <xdr:colOff>9525</xdr:colOff>
      <xdr:row>130</xdr:row>
      <xdr:rowOff>10160</xdr:rowOff>
    </xdr:to>
    <xdr:pic>
      <xdr:nvPicPr>
        <xdr:cNvPr id="2996" name="图片 3"/>
        <xdr:cNvPicPr>
          <a:picLocks noChangeAspect="1"/>
        </xdr:cNvPicPr>
      </xdr:nvPicPr>
      <xdr:blipFill>
        <a:blip r:embed="rId1"/>
        <a:stretch>
          <a:fillRect/>
        </a:stretch>
      </xdr:blipFill>
      <xdr:spPr>
        <a:xfrm>
          <a:off x="8617585" y="193840100"/>
          <a:ext cx="9525" cy="10160"/>
        </a:xfrm>
        <a:prstGeom prst="rect">
          <a:avLst/>
        </a:prstGeom>
        <a:noFill/>
        <a:ln w="9525">
          <a:noFill/>
        </a:ln>
      </xdr:spPr>
    </xdr:pic>
    <xdr:clientData/>
  </xdr:twoCellAnchor>
  <xdr:twoCellAnchor editAs="oneCell">
    <xdr:from>
      <xdr:col>7</xdr:col>
      <xdr:colOff>0</xdr:colOff>
      <xdr:row>107</xdr:row>
      <xdr:rowOff>0</xdr:rowOff>
    </xdr:from>
    <xdr:to>
      <xdr:col>7</xdr:col>
      <xdr:colOff>9525</xdr:colOff>
      <xdr:row>107</xdr:row>
      <xdr:rowOff>10160</xdr:rowOff>
    </xdr:to>
    <xdr:pic>
      <xdr:nvPicPr>
        <xdr:cNvPr id="2997" name="图片 3"/>
        <xdr:cNvPicPr>
          <a:picLocks noChangeAspect="1"/>
        </xdr:cNvPicPr>
      </xdr:nvPicPr>
      <xdr:blipFill>
        <a:blip r:embed="rId1"/>
        <a:stretch>
          <a:fillRect/>
        </a:stretch>
      </xdr:blipFill>
      <xdr:spPr>
        <a:xfrm>
          <a:off x="8617585" y="156552900"/>
          <a:ext cx="9525" cy="10160"/>
        </a:xfrm>
        <a:prstGeom prst="rect">
          <a:avLst/>
        </a:prstGeom>
        <a:noFill/>
        <a:ln w="9525">
          <a:noFill/>
        </a:ln>
      </xdr:spPr>
    </xdr:pic>
    <xdr:clientData/>
  </xdr:twoCellAnchor>
  <xdr:twoCellAnchor editAs="oneCell">
    <xdr:from>
      <xdr:col>7</xdr:col>
      <xdr:colOff>0</xdr:colOff>
      <xdr:row>67</xdr:row>
      <xdr:rowOff>0</xdr:rowOff>
    </xdr:from>
    <xdr:to>
      <xdr:col>7</xdr:col>
      <xdr:colOff>9525</xdr:colOff>
      <xdr:row>67</xdr:row>
      <xdr:rowOff>10160</xdr:rowOff>
    </xdr:to>
    <xdr:pic>
      <xdr:nvPicPr>
        <xdr:cNvPr id="2998" name="图片 3"/>
        <xdr:cNvPicPr>
          <a:picLocks noChangeAspect="1"/>
        </xdr:cNvPicPr>
      </xdr:nvPicPr>
      <xdr:blipFill>
        <a:blip r:embed="rId1"/>
        <a:stretch>
          <a:fillRect/>
        </a:stretch>
      </xdr:blipFill>
      <xdr:spPr>
        <a:xfrm>
          <a:off x="8617585" y="104152700"/>
          <a:ext cx="9525" cy="10160"/>
        </a:xfrm>
        <a:prstGeom prst="rect">
          <a:avLst/>
        </a:prstGeom>
        <a:noFill/>
        <a:ln w="9525">
          <a:noFill/>
        </a:ln>
      </xdr:spPr>
    </xdr:pic>
    <xdr:clientData/>
  </xdr:twoCellAnchor>
  <xdr:twoCellAnchor editAs="oneCell">
    <xdr:from>
      <xdr:col>7</xdr:col>
      <xdr:colOff>0</xdr:colOff>
      <xdr:row>85</xdr:row>
      <xdr:rowOff>0</xdr:rowOff>
    </xdr:from>
    <xdr:to>
      <xdr:col>7</xdr:col>
      <xdr:colOff>9525</xdr:colOff>
      <xdr:row>85</xdr:row>
      <xdr:rowOff>10160</xdr:rowOff>
    </xdr:to>
    <xdr:pic>
      <xdr:nvPicPr>
        <xdr:cNvPr id="2999" name="图片 3"/>
        <xdr:cNvPicPr>
          <a:picLocks noChangeAspect="1"/>
        </xdr:cNvPicPr>
      </xdr:nvPicPr>
      <xdr:blipFill>
        <a:blip r:embed="rId1"/>
        <a:stretch>
          <a:fillRect/>
        </a:stretch>
      </xdr:blipFill>
      <xdr:spPr>
        <a:xfrm>
          <a:off x="8617585" y="126415800"/>
          <a:ext cx="9525" cy="10160"/>
        </a:xfrm>
        <a:prstGeom prst="rect">
          <a:avLst/>
        </a:prstGeom>
        <a:noFill/>
        <a:ln w="9525">
          <a:noFill/>
        </a:ln>
      </xdr:spPr>
    </xdr:pic>
    <xdr:clientData/>
  </xdr:twoCellAnchor>
  <xdr:twoCellAnchor editAs="oneCell">
    <xdr:from>
      <xdr:col>7</xdr:col>
      <xdr:colOff>0</xdr:colOff>
      <xdr:row>101</xdr:row>
      <xdr:rowOff>0</xdr:rowOff>
    </xdr:from>
    <xdr:to>
      <xdr:col>7</xdr:col>
      <xdr:colOff>9525</xdr:colOff>
      <xdr:row>101</xdr:row>
      <xdr:rowOff>10160</xdr:rowOff>
    </xdr:to>
    <xdr:pic>
      <xdr:nvPicPr>
        <xdr:cNvPr id="3000" name="图片 3"/>
        <xdr:cNvPicPr>
          <a:picLocks noChangeAspect="1"/>
        </xdr:cNvPicPr>
      </xdr:nvPicPr>
      <xdr:blipFill>
        <a:blip r:embed="rId1"/>
        <a:stretch>
          <a:fillRect/>
        </a:stretch>
      </xdr:blipFill>
      <xdr:spPr>
        <a:xfrm>
          <a:off x="8617585" y="148602700"/>
          <a:ext cx="9525" cy="10160"/>
        </a:xfrm>
        <a:prstGeom prst="rect">
          <a:avLst/>
        </a:prstGeom>
        <a:noFill/>
        <a:ln w="9525">
          <a:noFill/>
        </a:ln>
      </xdr:spPr>
    </xdr:pic>
    <xdr:clientData/>
  </xdr:twoCellAnchor>
  <xdr:twoCellAnchor editAs="oneCell">
    <xdr:from>
      <xdr:col>7</xdr:col>
      <xdr:colOff>0</xdr:colOff>
      <xdr:row>102</xdr:row>
      <xdr:rowOff>0</xdr:rowOff>
    </xdr:from>
    <xdr:to>
      <xdr:col>7</xdr:col>
      <xdr:colOff>9525</xdr:colOff>
      <xdr:row>102</xdr:row>
      <xdr:rowOff>10160</xdr:rowOff>
    </xdr:to>
    <xdr:pic>
      <xdr:nvPicPr>
        <xdr:cNvPr id="3001" name="图片 3"/>
        <xdr:cNvPicPr>
          <a:picLocks noChangeAspect="1"/>
        </xdr:cNvPicPr>
      </xdr:nvPicPr>
      <xdr:blipFill>
        <a:blip r:embed="rId1"/>
        <a:stretch>
          <a:fillRect/>
        </a:stretch>
      </xdr:blipFill>
      <xdr:spPr>
        <a:xfrm>
          <a:off x="8617585" y="149885400"/>
          <a:ext cx="9525" cy="10160"/>
        </a:xfrm>
        <a:prstGeom prst="rect">
          <a:avLst/>
        </a:prstGeom>
        <a:noFill/>
        <a:ln w="9525">
          <a:noFill/>
        </a:ln>
      </xdr:spPr>
    </xdr:pic>
    <xdr:clientData/>
  </xdr:twoCellAnchor>
  <xdr:twoCellAnchor editAs="oneCell">
    <xdr:from>
      <xdr:col>7</xdr:col>
      <xdr:colOff>0</xdr:colOff>
      <xdr:row>120</xdr:row>
      <xdr:rowOff>0</xdr:rowOff>
    </xdr:from>
    <xdr:to>
      <xdr:col>7</xdr:col>
      <xdr:colOff>9525</xdr:colOff>
      <xdr:row>120</xdr:row>
      <xdr:rowOff>10160</xdr:rowOff>
    </xdr:to>
    <xdr:pic>
      <xdr:nvPicPr>
        <xdr:cNvPr id="3002" name="图片 3001"/>
        <xdr:cNvPicPr>
          <a:picLocks noChangeAspect="1"/>
        </xdr:cNvPicPr>
      </xdr:nvPicPr>
      <xdr:blipFill>
        <a:blip r:embed="rId1"/>
        <a:stretch>
          <a:fillRect/>
        </a:stretch>
      </xdr:blipFill>
      <xdr:spPr>
        <a:xfrm>
          <a:off x="8617585" y="176936400"/>
          <a:ext cx="9525" cy="10160"/>
        </a:xfrm>
        <a:prstGeom prst="rect">
          <a:avLst/>
        </a:prstGeom>
        <a:noFill/>
        <a:ln w="9525">
          <a:noFill/>
        </a:ln>
      </xdr:spPr>
    </xdr:pic>
    <xdr:clientData/>
  </xdr:twoCellAnchor>
  <xdr:twoCellAnchor editAs="oneCell">
    <xdr:from>
      <xdr:col>7</xdr:col>
      <xdr:colOff>0</xdr:colOff>
      <xdr:row>103</xdr:row>
      <xdr:rowOff>0</xdr:rowOff>
    </xdr:from>
    <xdr:to>
      <xdr:col>7</xdr:col>
      <xdr:colOff>9525</xdr:colOff>
      <xdr:row>103</xdr:row>
      <xdr:rowOff>10160</xdr:rowOff>
    </xdr:to>
    <xdr:pic>
      <xdr:nvPicPr>
        <xdr:cNvPr id="3003" name="图片 3"/>
        <xdr:cNvPicPr>
          <a:picLocks noChangeAspect="1"/>
        </xdr:cNvPicPr>
      </xdr:nvPicPr>
      <xdr:blipFill>
        <a:blip r:embed="rId1"/>
        <a:stretch>
          <a:fillRect/>
        </a:stretch>
      </xdr:blipFill>
      <xdr:spPr>
        <a:xfrm>
          <a:off x="8617585" y="151218900"/>
          <a:ext cx="9525" cy="10160"/>
        </a:xfrm>
        <a:prstGeom prst="rect">
          <a:avLst/>
        </a:prstGeom>
        <a:noFill/>
        <a:ln w="9525">
          <a:noFill/>
        </a:ln>
      </xdr:spPr>
    </xdr:pic>
    <xdr:clientData/>
  </xdr:twoCellAnchor>
  <xdr:twoCellAnchor editAs="oneCell">
    <xdr:from>
      <xdr:col>7</xdr:col>
      <xdr:colOff>0</xdr:colOff>
      <xdr:row>118</xdr:row>
      <xdr:rowOff>0</xdr:rowOff>
    </xdr:from>
    <xdr:to>
      <xdr:col>7</xdr:col>
      <xdr:colOff>9525</xdr:colOff>
      <xdr:row>118</xdr:row>
      <xdr:rowOff>10160</xdr:rowOff>
    </xdr:to>
    <xdr:pic>
      <xdr:nvPicPr>
        <xdr:cNvPr id="3004" name="图片 3"/>
        <xdr:cNvPicPr>
          <a:picLocks noChangeAspect="1"/>
        </xdr:cNvPicPr>
      </xdr:nvPicPr>
      <xdr:blipFill>
        <a:blip r:embed="rId1"/>
        <a:stretch>
          <a:fillRect/>
        </a:stretch>
      </xdr:blipFill>
      <xdr:spPr>
        <a:xfrm>
          <a:off x="8617585" y="173774100"/>
          <a:ext cx="9525" cy="10160"/>
        </a:xfrm>
        <a:prstGeom prst="rect">
          <a:avLst/>
        </a:prstGeom>
        <a:noFill/>
        <a:ln w="9525">
          <a:noFill/>
        </a:ln>
      </xdr:spPr>
    </xdr:pic>
    <xdr:clientData/>
  </xdr:twoCellAnchor>
  <xdr:twoCellAnchor editAs="oneCell">
    <xdr:from>
      <xdr:col>7</xdr:col>
      <xdr:colOff>0</xdr:colOff>
      <xdr:row>104</xdr:row>
      <xdr:rowOff>0</xdr:rowOff>
    </xdr:from>
    <xdr:to>
      <xdr:col>7</xdr:col>
      <xdr:colOff>9525</xdr:colOff>
      <xdr:row>104</xdr:row>
      <xdr:rowOff>10160</xdr:rowOff>
    </xdr:to>
    <xdr:pic>
      <xdr:nvPicPr>
        <xdr:cNvPr id="3005" name="图片 3"/>
        <xdr:cNvPicPr>
          <a:picLocks noChangeAspect="1"/>
        </xdr:cNvPicPr>
      </xdr:nvPicPr>
      <xdr:blipFill>
        <a:blip r:embed="rId1"/>
        <a:stretch>
          <a:fillRect/>
        </a:stretch>
      </xdr:blipFill>
      <xdr:spPr>
        <a:xfrm>
          <a:off x="8617585" y="152552400"/>
          <a:ext cx="9525" cy="10160"/>
        </a:xfrm>
        <a:prstGeom prst="rect">
          <a:avLst/>
        </a:prstGeom>
        <a:noFill/>
        <a:ln w="9525">
          <a:noFill/>
        </a:ln>
      </xdr:spPr>
    </xdr:pic>
    <xdr:clientData/>
  </xdr:twoCellAnchor>
  <xdr:twoCellAnchor editAs="oneCell">
    <xdr:from>
      <xdr:col>7</xdr:col>
      <xdr:colOff>0</xdr:colOff>
      <xdr:row>83</xdr:row>
      <xdr:rowOff>0</xdr:rowOff>
    </xdr:from>
    <xdr:to>
      <xdr:col>7</xdr:col>
      <xdr:colOff>9525</xdr:colOff>
      <xdr:row>83</xdr:row>
      <xdr:rowOff>10160</xdr:rowOff>
    </xdr:to>
    <xdr:pic>
      <xdr:nvPicPr>
        <xdr:cNvPr id="3006" name="图片 3"/>
        <xdr:cNvPicPr>
          <a:picLocks noChangeAspect="1"/>
        </xdr:cNvPicPr>
      </xdr:nvPicPr>
      <xdr:blipFill>
        <a:blip r:embed="rId1"/>
        <a:stretch>
          <a:fillRect/>
        </a:stretch>
      </xdr:blipFill>
      <xdr:spPr>
        <a:xfrm>
          <a:off x="8617585" y="124815600"/>
          <a:ext cx="9525" cy="10160"/>
        </a:xfrm>
        <a:prstGeom prst="rect">
          <a:avLst/>
        </a:prstGeom>
        <a:noFill/>
        <a:ln w="9525">
          <a:noFill/>
        </a:ln>
      </xdr:spPr>
    </xdr:pic>
    <xdr:clientData/>
  </xdr:twoCellAnchor>
  <xdr:twoCellAnchor editAs="oneCell">
    <xdr:from>
      <xdr:col>7</xdr:col>
      <xdr:colOff>0</xdr:colOff>
      <xdr:row>86</xdr:row>
      <xdr:rowOff>0</xdr:rowOff>
    </xdr:from>
    <xdr:to>
      <xdr:col>7</xdr:col>
      <xdr:colOff>9525</xdr:colOff>
      <xdr:row>86</xdr:row>
      <xdr:rowOff>10160</xdr:rowOff>
    </xdr:to>
    <xdr:pic>
      <xdr:nvPicPr>
        <xdr:cNvPr id="3007" name="图片 3"/>
        <xdr:cNvPicPr>
          <a:picLocks noChangeAspect="1"/>
        </xdr:cNvPicPr>
      </xdr:nvPicPr>
      <xdr:blipFill>
        <a:blip r:embed="rId1"/>
        <a:stretch>
          <a:fillRect/>
        </a:stretch>
      </xdr:blipFill>
      <xdr:spPr>
        <a:xfrm>
          <a:off x="8617585" y="128041400"/>
          <a:ext cx="9525" cy="10160"/>
        </a:xfrm>
        <a:prstGeom prst="rect">
          <a:avLst/>
        </a:prstGeom>
        <a:noFill/>
        <a:ln w="9525">
          <a:noFill/>
        </a:ln>
      </xdr:spPr>
    </xdr:pic>
    <xdr:clientData/>
  </xdr:twoCellAnchor>
  <xdr:twoCellAnchor editAs="oneCell">
    <xdr:from>
      <xdr:col>7</xdr:col>
      <xdr:colOff>0</xdr:colOff>
      <xdr:row>82</xdr:row>
      <xdr:rowOff>0</xdr:rowOff>
    </xdr:from>
    <xdr:to>
      <xdr:col>7</xdr:col>
      <xdr:colOff>9525</xdr:colOff>
      <xdr:row>82</xdr:row>
      <xdr:rowOff>10160</xdr:rowOff>
    </xdr:to>
    <xdr:pic>
      <xdr:nvPicPr>
        <xdr:cNvPr id="3008" name="图片 3"/>
        <xdr:cNvPicPr>
          <a:picLocks noChangeAspect="1"/>
        </xdr:cNvPicPr>
      </xdr:nvPicPr>
      <xdr:blipFill>
        <a:blip r:embed="rId1"/>
        <a:stretch>
          <a:fillRect/>
        </a:stretch>
      </xdr:blipFill>
      <xdr:spPr>
        <a:xfrm>
          <a:off x="8617585" y="123761500"/>
          <a:ext cx="9525" cy="10160"/>
        </a:xfrm>
        <a:prstGeom prst="rect">
          <a:avLst/>
        </a:prstGeom>
        <a:noFill/>
        <a:ln w="9525">
          <a:noFill/>
        </a:ln>
      </xdr:spPr>
    </xdr:pic>
    <xdr:clientData/>
  </xdr:twoCellAnchor>
  <xdr:twoCellAnchor editAs="oneCell">
    <xdr:from>
      <xdr:col>7</xdr:col>
      <xdr:colOff>0</xdr:colOff>
      <xdr:row>79</xdr:row>
      <xdr:rowOff>0</xdr:rowOff>
    </xdr:from>
    <xdr:to>
      <xdr:col>7</xdr:col>
      <xdr:colOff>9525</xdr:colOff>
      <xdr:row>79</xdr:row>
      <xdr:rowOff>10160</xdr:rowOff>
    </xdr:to>
    <xdr:pic>
      <xdr:nvPicPr>
        <xdr:cNvPr id="3009" name="图片 3"/>
        <xdr:cNvPicPr>
          <a:picLocks noChangeAspect="1"/>
        </xdr:cNvPicPr>
      </xdr:nvPicPr>
      <xdr:blipFill>
        <a:blip r:embed="rId1"/>
        <a:stretch>
          <a:fillRect/>
        </a:stretch>
      </xdr:blipFill>
      <xdr:spPr>
        <a:xfrm>
          <a:off x="8617585" y="1192784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10"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11"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79</xdr:row>
      <xdr:rowOff>0</xdr:rowOff>
    </xdr:from>
    <xdr:to>
      <xdr:col>7</xdr:col>
      <xdr:colOff>9525</xdr:colOff>
      <xdr:row>79</xdr:row>
      <xdr:rowOff>10160</xdr:rowOff>
    </xdr:to>
    <xdr:pic>
      <xdr:nvPicPr>
        <xdr:cNvPr id="3012" name="图片 3011"/>
        <xdr:cNvPicPr>
          <a:picLocks noChangeAspect="1"/>
        </xdr:cNvPicPr>
      </xdr:nvPicPr>
      <xdr:blipFill>
        <a:blip r:embed="rId1"/>
        <a:stretch>
          <a:fillRect/>
        </a:stretch>
      </xdr:blipFill>
      <xdr:spPr>
        <a:xfrm>
          <a:off x="8617585" y="119278400"/>
          <a:ext cx="9525" cy="10160"/>
        </a:xfrm>
        <a:prstGeom prst="rect">
          <a:avLst/>
        </a:prstGeom>
        <a:noFill/>
        <a:ln w="9525">
          <a:noFill/>
        </a:ln>
      </xdr:spPr>
    </xdr:pic>
    <xdr:clientData/>
  </xdr:twoCellAnchor>
  <xdr:twoCellAnchor editAs="oneCell">
    <xdr:from>
      <xdr:col>7</xdr:col>
      <xdr:colOff>0</xdr:colOff>
      <xdr:row>16</xdr:row>
      <xdr:rowOff>0</xdr:rowOff>
    </xdr:from>
    <xdr:to>
      <xdr:col>7</xdr:col>
      <xdr:colOff>9525</xdr:colOff>
      <xdr:row>16</xdr:row>
      <xdr:rowOff>10160</xdr:rowOff>
    </xdr:to>
    <xdr:pic>
      <xdr:nvPicPr>
        <xdr:cNvPr id="3013" name="图片 3"/>
        <xdr:cNvPicPr>
          <a:picLocks noChangeAspect="1"/>
        </xdr:cNvPicPr>
      </xdr:nvPicPr>
      <xdr:blipFill>
        <a:blip r:embed="rId1"/>
        <a:stretch>
          <a:fillRect/>
        </a:stretch>
      </xdr:blipFill>
      <xdr:spPr>
        <a:xfrm>
          <a:off x="8617585" y="213106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14"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15"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16"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111</xdr:row>
      <xdr:rowOff>0</xdr:rowOff>
    </xdr:from>
    <xdr:to>
      <xdr:col>7</xdr:col>
      <xdr:colOff>9525</xdr:colOff>
      <xdr:row>111</xdr:row>
      <xdr:rowOff>10160</xdr:rowOff>
    </xdr:to>
    <xdr:pic>
      <xdr:nvPicPr>
        <xdr:cNvPr id="3017" name="图片 3"/>
        <xdr:cNvPicPr>
          <a:picLocks noChangeAspect="1"/>
        </xdr:cNvPicPr>
      </xdr:nvPicPr>
      <xdr:blipFill>
        <a:blip r:embed="rId1"/>
        <a:stretch>
          <a:fillRect/>
        </a:stretch>
      </xdr:blipFill>
      <xdr:spPr>
        <a:xfrm>
          <a:off x="8617585" y="161201100"/>
          <a:ext cx="9525" cy="10160"/>
        </a:xfrm>
        <a:prstGeom prst="rect">
          <a:avLst/>
        </a:prstGeom>
        <a:noFill/>
        <a:ln w="9525">
          <a:noFill/>
        </a:ln>
      </xdr:spPr>
    </xdr:pic>
    <xdr:clientData/>
  </xdr:twoCellAnchor>
  <xdr:twoCellAnchor editAs="oneCell">
    <xdr:from>
      <xdr:col>7</xdr:col>
      <xdr:colOff>0</xdr:colOff>
      <xdr:row>115</xdr:row>
      <xdr:rowOff>0</xdr:rowOff>
    </xdr:from>
    <xdr:to>
      <xdr:col>7</xdr:col>
      <xdr:colOff>9525</xdr:colOff>
      <xdr:row>115</xdr:row>
      <xdr:rowOff>10160</xdr:rowOff>
    </xdr:to>
    <xdr:pic>
      <xdr:nvPicPr>
        <xdr:cNvPr id="3018" name="图片 3"/>
        <xdr:cNvPicPr>
          <a:picLocks noChangeAspect="1"/>
        </xdr:cNvPicPr>
      </xdr:nvPicPr>
      <xdr:blipFill>
        <a:blip r:embed="rId1"/>
        <a:stretch>
          <a:fillRect/>
        </a:stretch>
      </xdr:blipFill>
      <xdr:spPr>
        <a:xfrm>
          <a:off x="8617585" y="168478200"/>
          <a:ext cx="9525" cy="10160"/>
        </a:xfrm>
        <a:prstGeom prst="rect">
          <a:avLst/>
        </a:prstGeom>
        <a:noFill/>
        <a:ln w="9525">
          <a:noFill/>
        </a:ln>
      </xdr:spPr>
    </xdr:pic>
    <xdr:clientData/>
  </xdr:twoCellAnchor>
  <xdr:twoCellAnchor editAs="oneCell">
    <xdr:from>
      <xdr:col>7</xdr:col>
      <xdr:colOff>0</xdr:colOff>
      <xdr:row>104</xdr:row>
      <xdr:rowOff>0</xdr:rowOff>
    </xdr:from>
    <xdr:to>
      <xdr:col>7</xdr:col>
      <xdr:colOff>9525</xdr:colOff>
      <xdr:row>104</xdr:row>
      <xdr:rowOff>10160</xdr:rowOff>
    </xdr:to>
    <xdr:pic>
      <xdr:nvPicPr>
        <xdr:cNvPr id="3019" name="图片 3"/>
        <xdr:cNvPicPr>
          <a:picLocks noChangeAspect="1"/>
        </xdr:cNvPicPr>
      </xdr:nvPicPr>
      <xdr:blipFill>
        <a:blip r:embed="rId1"/>
        <a:stretch>
          <a:fillRect/>
        </a:stretch>
      </xdr:blipFill>
      <xdr:spPr>
        <a:xfrm>
          <a:off x="8617585" y="152552400"/>
          <a:ext cx="9525" cy="10160"/>
        </a:xfrm>
        <a:prstGeom prst="rect">
          <a:avLst/>
        </a:prstGeom>
        <a:noFill/>
        <a:ln w="9525">
          <a:noFill/>
        </a:ln>
      </xdr:spPr>
    </xdr:pic>
    <xdr:clientData/>
  </xdr:twoCellAnchor>
  <xdr:twoCellAnchor editAs="oneCell">
    <xdr:from>
      <xdr:col>7</xdr:col>
      <xdr:colOff>0</xdr:colOff>
      <xdr:row>87</xdr:row>
      <xdr:rowOff>0</xdr:rowOff>
    </xdr:from>
    <xdr:to>
      <xdr:col>7</xdr:col>
      <xdr:colOff>9525</xdr:colOff>
      <xdr:row>87</xdr:row>
      <xdr:rowOff>10160</xdr:rowOff>
    </xdr:to>
    <xdr:pic>
      <xdr:nvPicPr>
        <xdr:cNvPr id="3020" name="图片 3"/>
        <xdr:cNvPicPr>
          <a:picLocks noChangeAspect="1"/>
        </xdr:cNvPicPr>
      </xdr:nvPicPr>
      <xdr:blipFill>
        <a:blip r:embed="rId1"/>
        <a:stretch>
          <a:fillRect/>
        </a:stretch>
      </xdr:blipFill>
      <xdr:spPr>
        <a:xfrm>
          <a:off x="8617585" y="130251200"/>
          <a:ext cx="9525" cy="10160"/>
        </a:xfrm>
        <a:prstGeom prst="rect">
          <a:avLst/>
        </a:prstGeom>
        <a:noFill/>
        <a:ln w="9525">
          <a:noFill/>
        </a:ln>
      </xdr:spPr>
    </xdr:pic>
    <xdr:clientData/>
  </xdr:twoCellAnchor>
  <xdr:twoCellAnchor editAs="oneCell">
    <xdr:from>
      <xdr:col>7</xdr:col>
      <xdr:colOff>0</xdr:colOff>
      <xdr:row>96</xdr:row>
      <xdr:rowOff>0</xdr:rowOff>
    </xdr:from>
    <xdr:to>
      <xdr:col>7</xdr:col>
      <xdr:colOff>9525</xdr:colOff>
      <xdr:row>96</xdr:row>
      <xdr:rowOff>10160</xdr:rowOff>
    </xdr:to>
    <xdr:pic>
      <xdr:nvPicPr>
        <xdr:cNvPr id="3021" name="图片 3"/>
        <xdr:cNvPicPr>
          <a:picLocks noChangeAspect="1"/>
        </xdr:cNvPicPr>
      </xdr:nvPicPr>
      <xdr:blipFill>
        <a:blip r:embed="rId1"/>
        <a:stretch>
          <a:fillRect/>
        </a:stretch>
      </xdr:blipFill>
      <xdr:spPr>
        <a:xfrm>
          <a:off x="8617585" y="142189200"/>
          <a:ext cx="9525" cy="10160"/>
        </a:xfrm>
        <a:prstGeom prst="rect">
          <a:avLst/>
        </a:prstGeom>
        <a:noFill/>
        <a:ln w="9525">
          <a:noFill/>
        </a:ln>
      </xdr:spPr>
    </xdr:pic>
    <xdr:clientData/>
  </xdr:twoCellAnchor>
  <xdr:twoCellAnchor editAs="oneCell">
    <xdr:from>
      <xdr:col>7</xdr:col>
      <xdr:colOff>0</xdr:colOff>
      <xdr:row>105</xdr:row>
      <xdr:rowOff>0</xdr:rowOff>
    </xdr:from>
    <xdr:to>
      <xdr:col>7</xdr:col>
      <xdr:colOff>9525</xdr:colOff>
      <xdr:row>105</xdr:row>
      <xdr:rowOff>10160</xdr:rowOff>
    </xdr:to>
    <xdr:pic>
      <xdr:nvPicPr>
        <xdr:cNvPr id="3022" name="图片 3"/>
        <xdr:cNvPicPr>
          <a:picLocks noChangeAspect="1"/>
        </xdr:cNvPicPr>
      </xdr:nvPicPr>
      <xdr:blipFill>
        <a:blip r:embed="rId1"/>
        <a:stretch>
          <a:fillRect/>
        </a:stretch>
      </xdr:blipFill>
      <xdr:spPr>
        <a:xfrm>
          <a:off x="8617585" y="153885900"/>
          <a:ext cx="9525" cy="10160"/>
        </a:xfrm>
        <a:prstGeom prst="rect">
          <a:avLst/>
        </a:prstGeom>
        <a:noFill/>
        <a:ln w="9525">
          <a:noFill/>
        </a:ln>
      </xdr:spPr>
    </xdr:pic>
    <xdr:clientData/>
  </xdr:twoCellAnchor>
  <xdr:twoCellAnchor editAs="oneCell">
    <xdr:from>
      <xdr:col>7</xdr:col>
      <xdr:colOff>0</xdr:colOff>
      <xdr:row>82</xdr:row>
      <xdr:rowOff>0</xdr:rowOff>
    </xdr:from>
    <xdr:to>
      <xdr:col>7</xdr:col>
      <xdr:colOff>9525</xdr:colOff>
      <xdr:row>82</xdr:row>
      <xdr:rowOff>10160</xdr:rowOff>
    </xdr:to>
    <xdr:pic>
      <xdr:nvPicPr>
        <xdr:cNvPr id="3023" name="图片 3022"/>
        <xdr:cNvPicPr>
          <a:picLocks noChangeAspect="1"/>
        </xdr:cNvPicPr>
      </xdr:nvPicPr>
      <xdr:blipFill>
        <a:blip r:embed="rId1"/>
        <a:stretch>
          <a:fillRect/>
        </a:stretch>
      </xdr:blipFill>
      <xdr:spPr>
        <a:xfrm>
          <a:off x="8617585" y="123761500"/>
          <a:ext cx="9525" cy="10160"/>
        </a:xfrm>
        <a:prstGeom prst="rect">
          <a:avLst/>
        </a:prstGeom>
        <a:noFill/>
        <a:ln w="9525">
          <a:noFill/>
        </a:ln>
      </xdr:spPr>
    </xdr:pic>
    <xdr:clientData/>
  </xdr:twoCellAnchor>
  <xdr:twoCellAnchor editAs="oneCell">
    <xdr:from>
      <xdr:col>7</xdr:col>
      <xdr:colOff>0</xdr:colOff>
      <xdr:row>95</xdr:row>
      <xdr:rowOff>0</xdr:rowOff>
    </xdr:from>
    <xdr:to>
      <xdr:col>7</xdr:col>
      <xdr:colOff>9525</xdr:colOff>
      <xdr:row>95</xdr:row>
      <xdr:rowOff>10160</xdr:rowOff>
    </xdr:to>
    <xdr:pic>
      <xdr:nvPicPr>
        <xdr:cNvPr id="3024" name="图片 3023"/>
        <xdr:cNvPicPr>
          <a:picLocks noChangeAspect="1"/>
        </xdr:cNvPicPr>
      </xdr:nvPicPr>
      <xdr:blipFill>
        <a:blip r:embed="rId1"/>
        <a:stretch>
          <a:fillRect/>
        </a:stretch>
      </xdr:blipFill>
      <xdr:spPr>
        <a:xfrm>
          <a:off x="8617585" y="141643100"/>
          <a:ext cx="9525" cy="10160"/>
        </a:xfrm>
        <a:prstGeom prst="rect">
          <a:avLst/>
        </a:prstGeom>
        <a:noFill/>
        <a:ln w="9525">
          <a:noFill/>
        </a:ln>
      </xdr:spPr>
    </xdr:pic>
    <xdr:clientData/>
  </xdr:twoCellAnchor>
  <xdr:twoCellAnchor editAs="oneCell">
    <xdr:from>
      <xdr:col>7</xdr:col>
      <xdr:colOff>0</xdr:colOff>
      <xdr:row>98</xdr:row>
      <xdr:rowOff>0</xdr:rowOff>
    </xdr:from>
    <xdr:to>
      <xdr:col>7</xdr:col>
      <xdr:colOff>9525</xdr:colOff>
      <xdr:row>98</xdr:row>
      <xdr:rowOff>10160</xdr:rowOff>
    </xdr:to>
    <xdr:pic>
      <xdr:nvPicPr>
        <xdr:cNvPr id="3025" name="图片 3"/>
        <xdr:cNvPicPr>
          <a:picLocks noChangeAspect="1"/>
        </xdr:cNvPicPr>
      </xdr:nvPicPr>
      <xdr:blipFill>
        <a:blip r:embed="rId1"/>
        <a:stretch>
          <a:fillRect/>
        </a:stretch>
      </xdr:blipFill>
      <xdr:spPr>
        <a:xfrm>
          <a:off x="8617585" y="1447546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26"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27"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41</xdr:row>
      <xdr:rowOff>0</xdr:rowOff>
    </xdr:from>
    <xdr:to>
      <xdr:col>7</xdr:col>
      <xdr:colOff>9525</xdr:colOff>
      <xdr:row>41</xdr:row>
      <xdr:rowOff>10160</xdr:rowOff>
    </xdr:to>
    <xdr:pic>
      <xdr:nvPicPr>
        <xdr:cNvPr id="3028" name="图片 3"/>
        <xdr:cNvPicPr>
          <a:picLocks noChangeAspect="1"/>
        </xdr:cNvPicPr>
      </xdr:nvPicPr>
      <xdr:blipFill>
        <a:blip r:embed="rId1"/>
        <a:stretch>
          <a:fillRect/>
        </a:stretch>
      </xdr:blipFill>
      <xdr:spPr>
        <a:xfrm>
          <a:off x="8617585" y="683006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3029" name="图片 3"/>
        <xdr:cNvPicPr>
          <a:picLocks noChangeAspect="1"/>
        </xdr:cNvPicPr>
      </xdr:nvPicPr>
      <xdr:blipFill>
        <a:blip r:embed="rId1"/>
        <a:stretch>
          <a:fillRect/>
        </a:stretch>
      </xdr:blipFill>
      <xdr:spPr>
        <a:xfrm>
          <a:off x="8617585" y="236474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30"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31"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32"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33"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034" name="图片 3"/>
        <xdr:cNvPicPr>
          <a:picLocks noChangeAspect="1"/>
        </xdr:cNvPicPr>
      </xdr:nvPicPr>
      <xdr:blipFill>
        <a:blip r:embed="rId1"/>
        <a:stretch>
          <a:fillRect/>
        </a:stretch>
      </xdr:blipFill>
      <xdr:spPr>
        <a:xfrm>
          <a:off x="8617585" y="57670700"/>
          <a:ext cx="9525" cy="10160"/>
        </a:xfrm>
        <a:prstGeom prst="rect">
          <a:avLst/>
        </a:prstGeom>
        <a:noFill/>
        <a:ln w="9525">
          <a:noFill/>
        </a:ln>
      </xdr:spPr>
    </xdr:pic>
    <xdr:clientData/>
  </xdr:twoCellAnchor>
  <xdr:twoCellAnchor editAs="oneCell">
    <xdr:from>
      <xdr:col>7</xdr:col>
      <xdr:colOff>0</xdr:colOff>
      <xdr:row>67</xdr:row>
      <xdr:rowOff>0</xdr:rowOff>
    </xdr:from>
    <xdr:to>
      <xdr:col>7</xdr:col>
      <xdr:colOff>9525</xdr:colOff>
      <xdr:row>67</xdr:row>
      <xdr:rowOff>10160</xdr:rowOff>
    </xdr:to>
    <xdr:pic>
      <xdr:nvPicPr>
        <xdr:cNvPr id="3035" name="图片 3"/>
        <xdr:cNvPicPr>
          <a:picLocks noChangeAspect="1"/>
        </xdr:cNvPicPr>
      </xdr:nvPicPr>
      <xdr:blipFill>
        <a:blip r:embed="rId1"/>
        <a:stretch>
          <a:fillRect/>
        </a:stretch>
      </xdr:blipFill>
      <xdr:spPr>
        <a:xfrm>
          <a:off x="8617585" y="1041527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36"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3037" name="图片 3036"/>
        <xdr:cNvPicPr>
          <a:picLocks noChangeAspect="1"/>
        </xdr:cNvPicPr>
      </xdr:nvPicPr>
      <xdr:blipFill>
        <a:blip r:embed="rId1"/>
        <a:stretch>
          <a:fillRect/>
        </a:stretch>
      </xdr:blipFill>
      <xdr:spPr>
        <a:xfrm>
          <a:off x="8617585" y="43815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38"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5</xdr:row>
      <xdr:rowOff>0</xdr:rowOff>
    </xdr:from>
    <xdr:to>
      <xdr:col>7</xdr:col>
      <xdr:colOff>9525</xdr:colOff>
      <xdr:row>5</xdr:row>
      <xdr:rowOff>10160</xdr:rowOff>
    </xdr:to>
    <xdr:pic>
      <xdr:nvPicPr>
        <xdr:cNvPr id="3039" name="图片 3"/>
        <xdr:cNvPicPr>
          <a:picLocks noChangeAspect="1"/>
        </xdr:cNvPicPr>
      </xdr:nvPicPr>
      <xdr:blipFill>
        <a:blip r:embed="rId1"/>
        <a:stretch>
          <a:fillRect/>
        </a:stretch>
      </xdr:blipFill>
      <xdr:spPr>
        <a:xfrm>
          <a:off x="8617585" y="33020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40"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38</xdr:row>
      <xdr:rowOff>0</xdr:rowOff>
    </xdr:from>
    <xdr:to>
      <xdr:col>7</xdr:col>
      <xdr:colOff>9525</xdr:colOff>
      <xdr:row>38</xdr:row>
      <xdr:rowOff>10160</xdr:rowOff>
    </xdr:to>
    <xdr:pic>
      <xdr:nvPicPr>
        <xdr:cNvPr id="3041" name="图片 3"/>
        <xdr:cNvPicPr>
          <a:picLocks noChangeAspect="1"/>
        </xdr:cNvPicPr>
      </xdr:nvPicPr>
      <xdr:blipFill>
        <a:blip r:embed="rId1"/>
        <a:stretch>
          <a:fillRect/>
        </a:stretch>
      </xdr:blipFill>
      <xdr:spPr>
        <a:xfrm>
          <a:off x="8617585" y="62585600"/>
          <a:ext cx="9525" cy="10160"/>
        </a:xfrm>
        <a:prstGeom prst="rect">
          <a:avLst/>
        </a:prstGeom>
        <a:noFill/>
        <a:ln w="9525">
          <a:noFill/>
        </a:ln>
      </xdr:spPr>
    </xdr:pic>
    <xdr:clientData/>
  </xdr:twoCellAnchor>
  <xdr:twoCellAnchor editAs="oneCell">
    <xdr:from>
      <xdr:col>7</xdr:col>
      <xdr:colOff>0</xdr:colOff>
      <xdr:row>62</xdr:row>
      <xdr:rowOff>0</xdr:rowOff>
    </xdr:from>
    <xdr:to>
      <xdr:col>7</xdr:col>
      <xdr:colOff>9525</xdr:colOff>
      <xdr:row>62</xdr:row>
      <xdr:rowOff>10160</xdr:rowOff>
    </xdr:to>
    <xdr:pic>
      <xdr:nvPicPr>
        <xdr:cNvPr id="3042" name="图片 3"/>
        <xdr:cNvPicPr>
          <a:picLocks noChangeAspect="1"/>
        </xdr:cNvPicPr>
      </xdr:nvPicPr>
      <xdr:blipFill>
        <a:blip r:embed="rId1"/>
        <a:stretch>
          <a:fillRect/>
        </a:stretch>
      </xdr:blipFill>
      <xdr:spPr>
        <a:xfrm>
          <a:off x="8617585" y="98310700"/>
          <a:ext cx="9525" cy="10160"/>
        </a:xfrm>
        <a:prstGeom prst="rect">
          <a:avLst/>
        </a:prstGeom>
        <a:noFill/>
        <a:ln w="9525">
          <a:noFill/>
        </a:ln>
      </xdr:spPr>
    </xdr:pic>
    <xdr:clientData/>
  </xdr:twoCellAnchor>
  <xdr:twoCellAnchor editAs="oneCell">
    <xdr:from>
      <xdr:col>7</xdr:col>
      <xdr:colOff>0</xdr:colOff>
      <xdr:row>74</xdr:row>
      <xdr:rowOff>0</xdr:rowOff>
    </xdr:from>
    <xdr:to>
      <xdr:col>7</xdr:col>
      <xdr:colOff>9525</xdr:colOff>
      <xdr:row>74</xdr:row>
      <xdr:rowOff>10160</xdr:rowOff>
    </xdr:to>
    <xdr:pic>
      <xdr:nvPicPr>
        <xdr:cNvPr id="3043" name="图片 3"/>
        <xdr:cNvPicPr>
          <a:picLocks noChangeAspect="1"/>
        </xdr:cNvPicPr>
      </xdr:nvPicPr>
      <xdr:blipFill>
        <a:blip r:embed="rId1"/>
        <a:stretch>
          <a:fillRect/>
        </a:stretch>
      </xdr:blipFill>
      <xdr:spPr>
        <a:xfrm>
          <a:off x="8617585" y="112331500"/>
          <a:ext cx="9525" cy="10160"/>
        </a:xfrm>
        <a:prstGeom prst="rect">
          <a:avLst/>
        </a:prstGeom>
        <a:noFill/>
        <a:ln w="9525">
          <a:noFill/>
        </a:ln>
      </xdr:spPr>
    </xdr:pic>
    <xdr:clientData/>
  </xdr:twoCellAnchor>
  <xdr:twoCellAnchor editAs="oneCell">
    <xdr:from>
      <xdr:col>7</xdr:col>
      <xdr:colOff>0</xdr:colOff>
      <xdr:row>76</xdr:row>
      <xdr:rowOff>0</xdr:rowOff>
    </xdr:from>
    <xdr:to>
      <xdr:col>7</xdr:col>
      <xdr:colOff>9525</xdr:colOff>
      <xdr:row>76</xdr:row>
      <xdr:rowOff>10160</xdr:rowOff>
    </xdr:to>
    <xdr:pic>
      <xdr:nvPicPr>
        <xdr:cNvPr id="3044" name="图片 3"/>
        <xdr:cNvPicPr>
          <a:picLocks noChangeAspect="1"/>
        </xdr:cNvPicPr>
      </xdr:nvPicPr>
      <xdr:blipFill>
        <a:blip r:embed="rId1"/>
        <a:stretch>
          <a:fillRect/>
        </a:stretch>
      </xdr:blipFill>
      <xdr:spPr>
        <a:xfrm>
          <a:off x="8617585" y="114046000"/>
          <a:ext cx="9525" cy="10160"/>
        </a:xfrm>
        <a:prstGeom prst="rect">
          <a:avLst/>
        </a:prstGeom>
        <a:noFill/>
        <a:ln w="9525">
          <a:noFill/>
        </a:ln>
      </xdr:spPr>
    </xdr:pic>
    <xdr:clientData/>
  </xdr:twoCellAnchor>
  <xdr:twoCellAnchor editAs="oneCell">
    <xdr:from>
      <xdr:col>7</xdr:col>
      <xdr:colOff>0</xdr:colOff>
      <xdr:row>118</xdr:row>
      <xdr:rowOff>0</xdr:rowOff>
    </xdr:from>
    <xdr:to>
      <xdr:col>7</xdr:col>
      <xdr:colOff>9525</xdr:colOff>
      <xdr:row>118</xdr:row>
      <xdr:rowOff>10160</xdr:rowOff>
    </xdr:to>
    <xdr:pic>
      <xdr:nvPicPr>
        <xdr:cNvPr id="3045" name="图片 3"/>
        <xdr:cNvPicPr>
          <a:picLocks noChangeAspect="1"/>
        </xdr:cNvPicPr>
      </xdr:nvPicPr>
      <xdr:blipFill>
        <a:blip r:embed="rId1"/>
        <a:stretch>
          <a:fillRect/>
        </a:stretch>
      </xdr:blipFill>
      <xdr:spPr>
        <a:xfrm>
          <a:off x="8617585" y="1737741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46"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47"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48"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3049" name="图片 3"/>
        <xdr:cNvPicPr>
          <a:picLocks noChangeAspect="1"/>
        </xdr:cNvPicPr>
      </xdr:nvPicPr>
      <xdr:blipFill>
        <a:blip r:embed="rId1"/>
        <a:stretch>
          <a:fillRect/>
        </a:stretch>
      </xdr:blipFill>
      <xdr:spPr>
        <a:xfrm>
          <a:off x="8617585" y="0"/>
          <a:ext cx="9525" cy="1016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132</xdr:row>
      <xdr:rowOff>0</xdr:rowOff>
    </xdr:from>
    <xdr:to>
      <xdr:col>7</xdr:col>
      <xdr:colOff>9525</xdr:colOff>
      <xdr:row>132</xdr:row>
      <xdr:rowOff>10160</xdr:rowOff>
    </xdr:to>
    <xdr:pic>
      <xdr:nvPicPr>
        <xdr:cNvPr id="2" name="图片 3"/>
        <xdr:cNvPicPr>
          <a:picLocks noChangeAspect="1"/>
        </xdr:cNvPicPr>
      </xdr:nvPicPr>
      <xdr:blipFill>
        <a:blip r:embed="rId1"/>
        <a:stretch>
          <a:fillRect/>
        </a:stretch>
      </xdr:blipFill>
      <xdr:spPr>
        <a:xfrm>
          <a:off x="8517255" y="201428350"/>
          <a:ext cx="9525" cy="10160"/>
        </a:xfrm>
        <a:prstGeom prst="rect">
          <a:avLst/>
        </a:prstGeom>
        <a:noFill/>
        <a:ln w="9525">
          <a:noFill/>
        </a:ln>
      </xdr:spPr>
    </xdr:pic>
    <xdr:clientData/>
  </xdr:twoCellAnchor>
  <xdr:twoCellAnchor editAs="oneCell">
    <xdr:from>
      <xdr:col>7</xdr:col>
      <xdr:colOff>0</xdr:colOff>
      <xdr:row>80</xdr:row>
      <xdr:rowOff>0</xdr:rowOff>
    </xdr:from>
    <xdr:to>
      <xdr:col>7</xdr:col>
      <xdr:colOff>9525</xdr:colOff>
      <xdr:row>80</xdr:row>
      <xdr:rowOff>10160</xdr:rowOff>
    </xdr:to>
    <xdr:pic>
      <xdr:nvPicPr>
        <xdr:cNvPr id="3" name="图片 3"/>
        <xdr:cNvPicPr>
          <a:picLocks noChangeAspect="1"/>
        </xdr:cNvPicPr>
      </xdr:nvPicPr>
      <xdr:blipFill>
        <a:blip r:embed="rId1"/>
        <a:stretch>
          <a:fillRect/>
        </a:stretch>
      </xdr:blipFill>
      <xdr:spPr>
        <a:xfrm>
          <a:off x="8517255" y="128873250"/>
          <a:ext cx="9525" cy="10160"/>
        </a:xfrm>
        <a:prstGeom prst="rect">
          <a:avLst/>
        </a:prstGeom>
        <a:noFill/>
        <a:ln w="9525">
          <a:noFill/>
        </a:ln>
      </xdr:spPr>
    </xdr:pic>
    <xdr:clientData/>
  </xdr:twoCellAnchor>
  <xdr:twoCellAnchor editAs="oneCell">
    <xdr:from>
      <xdr:col>7</xdr:col>
      <xdr:colOff>0</xdr:colOff>
      <xdr:row>94</xdr:row>
      <xdr:rowOff>0</xdr:rowOff>
    </xdr:from>
    <xdr:to>
      <xdr:col>7</xdr:col>
      <xdr:colOff>9525</xdr:colOff>
      <xdr:row>94</xdr:row>
      <xdr:rowOff>10160</xdr:rowOff>
    </xdr:to>
    <xdr:pic>
      <xdr:nvPicPr>
        <xdr:cNvPr id="4" name="图片 3"/>
        <xdr:cNvPicPr>
          <a:picLocks noChangeAspect="1"/>
        </xdr:cNvPicPr>
      </xdr:nvPicPr>
      <xdr:blipFill>
        <a:blip r:embed="rId1"/>
        <a:stretch>
          <a:fillRect/>
        </a:stretch>
      </xdr:blipFill>
      <xdr:spPr>
        <a:xfrm>
          <a:off x="8517255" y="147478750"/>
          <a:ext cx="9525" cy="10160"/>
        </a:xfrm>
        <a:prstGeom prst="rect">
          <a:avLst/>
        </a:prstGeom>
        <a:noFill/>
        <a:ln w="9525">
          <a:noFill/>
        </a:ln>
      </xdr:spPr>
    </xdr:pic>
    <xdr:clientData/>
  </xdr:twoCellAnchor>
  <xdr:twoCellAnchor editAs="oneCell">
    <xdr:from>
      <xdr:col>7</xdr:col>
      <xdr:colOff>0</xdr:colOff>
      <xdr:row>71</xdr:row>
      <xdr:rowOff>0</xdr:rowOff>
    </xdr:from>
    <xdr:to>
      <xdr:col>7</xdr:col>
      <xdr:colOff>9525</xdr:colOff>
      <xdr:row>71</xdr:row>
      <xdr:rowOff>10160</xdr:rowOff>
    </xdr:to>
    <xdr:pic>
      <xdr:nvPicPr>
        <xdr:cNvPr id="6" name="图片 3"/>
        <xdr:cNvPicPr>
          <a:picLocks noChangeAspect="1"/>
        </xdr:cNvPicPr>
      </xdr:nvPicPr>
      <xdr:blipFill>
        <a:blip r:embed="rId1"/>
        <a:stretch>
          <a:fillRect/>
        </a:stretch>
      </xdr:blipFill>
      <xdr:spPr>
        <a:xfrm>
          <a:off x="8517255" y="116185950"/>
          <a:ext cx="9525" cy="10160"/>
        </a:xfrm>
        <a:prstGeom prst="rect">
          <a:avLst/>
        </a:prstGeom>
        <a:noFill/>
        <a:ln w="9525">
          <a:noFill/>
        </a:ln>
      </xdr:spPr>
    </xdr:pic>
    <xdr:clientData/>
  </xdr:twoCellAnchor>
  <xdr:twoCellAnchor editAs="oneCell">
    <xdr:from>
      <xdr:col>7</xdr:col>
      <xdr:colOff>0</xdr:colOff>
      <xdr:row>78</xdr:row>
      <xdr:rowOff>0</xdr:rowOff>
    </xdr:from>
    <xdr:to>
      <xdr:col>7</xdr:col>
      <xdr:colOff>9525</xdr:colOff>
      <xdr:row>78</xdr:row>
      <xdr:rowOff>10160</xdr:rowOff>
    </xdr:to>
    <xdr:pic>
      <xdr:nvPicPr>
        <xdr:cNvPr id="7" name="图片 3"/>
        <xdr:cNvPicPr>
          <a:picLocks noChangeAspect="1"/>
        </xdr:cNvPicPr>
      </xdr:nvPicPr>
      <xdr:blipFill>
        <a:blip r:embed="rId1"/>
        <a:stretch>
          <a:fillRect/>
        </a:stretch>
      </xdr:blipFill>
      <xdr:spPr>
        <a:xfrm>
          <a:off x="8517255" y="126307850"/>
          <a:ext cx="9525" cy="10160"/>
        </a:xfrm>
        <a:prstGeom prst="rect">
          <a:avLst/>
        </a:prstGeom>
        <a:noFill/>
        <a:ln w="9525">
          <a:noFill/>
        </a:ln>
      </xdr:spPr>
    </xdr:pic>
    <xdr:clientData/>
  </xdr:twoCellAnchor>
  <xdr:twoCellAnchor editAs="oneCell">
    <xdr:from>
      <xdr:col>7</xdr:col>
      <xdr:colOff>0</xdr:colOff>
      <xdr:row>67</xdr:row>
      <xdr:rowOff>0</xdr:rowOff>
    </xdr:from>
    <xdr:to>
      <xdr:col>7</xdr:col>
      <xdr:colOff>9525</xdr:colOff>
      <xdr:row>67</xdr:row>
      <xdr:rowOff>10160</xdr:rowOff>
    </xdr:to>
    <xdr:pic>
      <xdr:nvPicPr>
        <xdr:cNvPr id="8" name="图片 3"/>
        <xdr:cNvPicPr>
          <a:picLocks noChangeAspect="1"/>
        </xdr:cNvPicPr>
      </xdr:nvPicPr>
      <xdr:blipFill>
        <a:blip r:embed="rId1"/>
        <a:stretch>
          <a:fillRect/>
        </a:stretch>
      </xdr:blipFill>
      <xdr:spPr>
        <a:xfrm>
          <a:off x="8517255" y="10977245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8517255" y="0"/>
          <a:ext cx="9525" cy="10160"/>
        </a:xfrm>
        <a:prstGeom prst="rect">
          <a:avLst/>
        </a:prstGeom>
        <a:noFill/>
        <a:ln w="9525">
          <a:noFill/>
        </a:ln>
      </xdr:spPr>
    </xdr:pic>
    <xdr:clientData/>
  </xdr:twoCellAnchor>
  <xdr:twoCellAnchor editAs="oneCell">
    <xdr:from>
      <xdr:col>7</xdr:col>
      <xdr:colOff>0</xdr:colOff>
      <xdr:row>139</xdr:row>
      <xdr:rowOff>0</xdr:rowOff>
    </xdr:from>
    <xdr:to>
      <xdr:col>7</xdr:col>
      <xdr:colOff>9525</xdr:colOff>
      <xdr:row>139</xdr:row>
      <xdr:rowOff>10160</xdr:rowOff>
    </xdr:to>
    <xdr:pic>
      <xdr:nvPicPr>
        <xdr:cNvPr id="10" name="图片 3"/>
        <xdr:cNvPicPr>
          <a:picLocks noChangeAspect="1"/>
        </xdr:cNvPicPr>
      </xdr:nvPicPr>
      <xdr:blipFill>
        <a:blip r:embed="rId1"/>
        <a:stretch>
          <a:fillRect/>
        </a:stretch>
      </xdr:blipFill>
      <xdr:spPr>
        <a:xfrm>
          <a:off x="8517255" y="209632550"/>
          <a:ext cx="9525" cy="1016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110</xdr:row>
      <xdr:rowOff>0</xdr:rowOff>
    </xdr:from>
    <xdr:to>
      <xdr:col>7</xdr:col>
      <xdr:colOff>9525</xdr:colOff>
      <xdr:row>110</xdr:row>
      <xdr:rowOff>10160</xdr:rowOff>
    </xdr:to>
    <xdr:pic>
      <xdr:nvPicPr>
        <xdr:cNvPr id="2" name="图片 3"/>
        <xdr:cNvPicPr>
          <a:picLocks noChangeAspect="1"/>
        </xdr:cNvPicPr>
      </xdr:nvPicPr>
      <xdr:blipFill>
        <a:blip r:embed="rId1"/>
        <a:stretch>
          <a:fillRect/>
        </a:stretch>
      </xdr:blipFill>
      <xdr:spPr>
        <a:xfrm>
          <a:off x="13030200" y="213610825"/>
          <a:ext cx="9525" cy="10160"/>
        </a:xfrm>
        <a:prstGeom prst="rect">
          <a:avLst/>
        </a:prstGeom>
        <a:noFill/>
        <a:ln w="9525">
          <a:noFill/>
        </a:ln>
      </xdr:spPr>
    </xdr:pic>
    <xdr:clientData/>
  </xdr:twoCellAnchor>
  <xdr:twoCellAnchor editAs="oneCell">
    <xdr:from>
      <xdr:col>7</xdr:col>
      <xdr:colOff>0</xdr:colOff>
      <xdr:row>64</xdr:row>
      <xdr:rowOff>0</xdr:rowOff>
    </xdr:from>
    <xdr:to>
      <xdr:col>7</xdr:col>
      <xdr:colOff>9525</xdr:colOff>
      <xdr:row>64</xdr:row>
      <xdr:rowOff>10160</xdr:rowOff>
    </xdr:to>
    <xdr:pic>
      <xdr:nvPicPr>
        <xdr:cNvPr id="3" name="图片 3"/>
        <xdr:cNvPicPr>
          <a:picLocks noChangeAspect="1"/>
        </xdr:cNvPicPr>
      </xdr:nvPicPr>
      <xdr:blipFill>
        <a:blip r:embed="rId1"/>
        <a:stretch>
          <a:fillRect/>
        </a:stretch>
      </xdr:blipFill>
      <xdr:spPr>
        <a:xfrm>
          <a:off x="13030200" y="140573125"/>
          <a:ext cx="9525" cy="10160"/>
        </a:xfrm>
        <a:prstGeom prst="rect">
          <a:avLst/>
        </a:prstGeom>
        <a:noFill/>
        <a:ln w="9525">
          <a:noFill/>
        </a:ln>
      </xdr:spPr>
    </xdr:pic>
    <xdr:clientData/>
  </xdr:twoCellAnchor>
  <xdr:twoCellAnchor editAs="oneCell">
    <xdr:from>
      <xdr:col>7</xdr:col>
      <xdr:colOff>0</xdr:colOff>
      <xdr:row>76</xdr:row>
      <xdr:rowOff>0</xdr:rowOff>
    </xdr:from>
    <xdr:to>
      <xdr:col>7</xdr:col>
      <xdr:colOff>9525</xdr:colOff>
      <xdr:row>76</xdr:row>
      <xdr:rowOff>10160</xdr:rowOff>
    </xdr:to>
    <xdr:pic>
      <xdr:nvPicPr>
        <xdr:cNvPr id="4" name="图片 3"/>
        <xdr:cNvPicPr>
          <a:picLocks noChangeAspect="1"/>
        </xdr:cNvPicPr>
      </xdr:nvPicPr>
      <xdr:blipFill>
        <a:blip r:embed="rId1"/>
        <a:stretch>
          <a:fillRect/>
        </a:stretch>
      </xdr:blipFill>
      <xdr:spPr>
        <a:xfrm>
          <a:off x="13030200" y="164026850"/>
          <a:ext cx="9525" cy="10160"/>
        </a:xfrm>
        <a:prstGeom prst="rect">
          <a:avLst/>
        </a:prstGeom>
        <a:noFill/>
        <a:ln w="9525">
          <a:noFill/>
        </a:ln>
      </xdr:spPr>
    </xdr:pic>
    <xdr:clientData/>
  </xdr:twoCellAnchor>
  <xdr:twoCellAnchor editAs="oneCell">
    <xdr:from>
      <xdr:col>7</xdr:col>
      <xdr:colOff>0</xdr:colOff>
      <xdr:row>59</xdr:row>
      <xdr:rowOff>0</xdr:rowOff>
    </xdr:from>
    <xdr:to>
      <xdr:col>7</xdr:col>
      <xdr:colOff>9525</xdr:colOff>
      <xdr:row>59</xdr:row>
      <xdr:rowOff>10160</xdr:rowOff>
    </xdr:to>
    <xdr:pic>
      <xdr:nvPicPr>
        <xdr:cNvPr id="6" name="图片 3"/>
        <xdr:cNvPicPr>
          <a:picLocks noChangeAspect="1"/>
        </xdr:cNvPicPr>
      </xdr:nvPicPr>
      <xdr:blipFill>
        <a:blip r:embed="rId1"/>
        <a:stretch>
          <a:fillRect/>
        </a:stretch>
      </xdr:blipFill>
      <xdr:spPr>
        <a:xfrm>
          <a:off x="13030200" y="132067300"/>
          <a:ext cx="9525" cy="10160"/>
        </a:xfrm>
        <a:prstGeom prst="rect">
          <a:avLst/>
        </a:prstGeom>
        <a:noFill/>
        <a:ln w="9525">
          <a:noFill/>
        </a:ln>
      </xdr:spPr>
    </xdr:pic>
    <xdr:clientData/>
  </xdr:twoCellAnchor>
  <xdr:twoCellAnchor editAs="oneCell">
    <xdr:from>
      <xdr:col>7</xdr:col>
      <xdr:colOff>0</xdr:colOff>
      <xdr:row>62</xdr:row>
      <xdr:rowOff>0</xdr:rowOff>
    </xdr:from>
    <xdr:to>
      <xdr:col>7</xdr:col>
      <xdr:colOff>9525</xdr:colOff>
      <xdr:row>62</xdr:row>
      <xdr:rowOff>10160</xdr:rowOff>
    </xdr:to>
    <xdr:pic>
      <xdr:nvPicPr>
        <xdr:cNvPr id="7" name="图片 3"/>
        <xdr:cNvPicPr>
          <a:picLocks noChangeAspect="1"/>
        </xdr:cNvPicPr>
      </xdr:nvPicPr>
      <xdr:blipFill>
        <a:blip r:embed="rId1"/>
        <a:stretch>
          <a:fillRect/>
        </a:stretch>
      </xdr:blipFill>
      <xdr:spPr>
        <a:xfrm>
          <a:off x="13030200" y="137439400"/>
          <a:ext cx="9525" cy="10160"/>
        </a:xfrm>
        <a:prstGeom prst="rect">
          <a:avLst/>
        </a:prstGeom>
        <a:noFill/>
        <a:ln w="9525">
          <a:noFill/>
        </a:ln>
      </xdr:spPr>
    </xdr:pic>
    <xdr:clientData/>
  </xdr:twoCellAnchor>
  <xdr:twoCellAnchor editAs="oneCell">
    <xdr:from>
      <xdr:col>7</xdr:col>
      <xdr:colOff>0</xdr:colOff>
      <xdr:row>58</xdr:row>
      <xdr:rowOff>0</xdr:rowOff>
    </xdr:from>
    <xdr:to>
      <xdr:col>7</xdr:col>
      <xdr:colOff>9525</xdr:colOff>
      <xdr:row>58</xdr:row>
      <xdr:rowOff>10160</xdr:rowOff>
    </xdr:to>
    <xdr:pic>
      <xdr:nvPicPr>
        <xdr:cNvPr id="8" name="图片 3"/>
        <xdr:cNvPicPr>
          <a:picLocks noChangeAspect="1"/>
        </xdr:cNvPicPr>
      </xdr:nvPicPr>
      <xdr:blipFill>
        <a:blip r:embed="rId1"/>
        <a:stretch>
          <a:fillRect/>
        </a:stretch>
      </xdr:blipFill>
      <xdr:spPr>
        <a:xfrm>
          <a:off x="13030200" y="1302766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13030200" y="0"/>
          <a:ext cx="9525" cy="10160"/>
        </a:xfrm>
        <a:prstGeom prst="rect">
          <a:avLst/>
        </a:prstGeom>
        <a:noFill/>
        <a:ln w="9525">
          <a:noFill/>
        </a:ln>
      </xdr:spPr>
    </xdr:pic>
    <xdr:clientData/>
  </xdr:twoCellAnchor>
  <xdr:twoCellAnchor editAs="oneCell">
    <xdr:from>
      <xdr:col>7</xdr:col>
      <xdr:colOff>0</xdr:colOff>
      <xdr:row>117</xdr:row>
      <xdr:rowOff>0</xdr:rowOff>
    </xdr:from>
    <xdr:to>
      <xdr:col>7</xdr:col>
      <xdr:colOff>9525</xdr:colOff>
      <xdr:row>117</xdr:row>
      <xdr:rowOff>10160</xdr:rowOff>
    </xdr:to>
    <xdr:pic>
      <xdr:nvPicPr>
        <xdr:cNvPr id="10" name="图片 3"/>
        <xdr:cNvPicPr>
          <a:picLocks noChangeAspect="1"/>
        </xdr:cNvPicPr>
      </xdr:nvPicPr>
      <xdr:blipFill>
        <a:blip r:embed="rId1"/>
        <a:stretch>
          <a:fillRect/>
        </a:stretch>
      </xdr:blipFill>
      <xdr:spPr>
        <a:xfrm>
          <a:off x="13030200" y="226907725"/>
          <a:ext cx="9525" cy="10160"/>
        </a:xfrm>
        <a:prstGeom prst="rect">
          <a:avLst/>
        </a:prstGeom>
        <a:noFill/>
        <a:ln w="9525">
          <a:noFill/>
        </a:ln>
      </xdr:spPr>
    </xdr:pic>
    <xdr:clientData/>
  </xdr:twoCellAnchor>
  <xdr:twoCellAnchor editAs="oneCell">
    <xdr:from>
      <xdr:col>7</xdr:col>
      <xdr:colOff>0</xdr:colOff>
      <xdr:row>56</xdr:row>
      <xdr:rowOff>0</xdr:rowOff>
    </xdr:from>
    <xdr:to>
      <xdr:col>7</xdr:col>
      <xdr:colOff>9525</xdr:colOff>
      <xdr:row>56</xdr:row>
      <xdr:rowOff>10160</xdr:rowOff>
    </xdr:to>
    <xdr:pic>
      <xdr:nvPicPr>
        <xdr:cNvPr id="12" name="图片 3"/>
        <xdr:cNvPicPr>
          <a:picLocks noChangeAspect="1"/>
        </xdr:cNvPicPr>
      </xdr:nvPicPr>
      <xdr:blipFill>
        <a:blip r:embed="rId1"/>
        <a:stretch>
          <a:fillRect/>
        </a:stretch>
      </xdr:blipFill>
      <xdr:spPr>
        <a:xfrm>
          <a:off x="13030200" y="128485900"/>
          <a:ext cx="9525" cy="1016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33</xdr:row>
      <xdr:rowOff>0</xdr:rowOff>
    </xdr:from>
    <xdr:to>
      <xdr:col>7</xdr:col>
      <xdr:colOff>9525</xdr:colOff>
      <xdr:row>33</xdr:row>
      <xdr:rowOff>10160</xdr:rowOff>
    </xdr:to>
    <xdr:pic>
      <xdr:nvPicPr>
        <xdr:cNvPr id="2" name="图片 3"/>
        <xdr:cNvPicPr>
          <a:picLocks noChangeAspect="1"/>
        </xdr:cNvPicPr>
      </xdr:nvPicPr>
      <xdr:blipFill>
        <a:blip r:embed="rId1"/>
        <a:stretch>
          <a:fillRect/>
        </a:stretch>
      </xdr:blipFill>
      <xdr:spPr>
        <a:xfrm>
          <a:off x="13030200" y="43335575"/>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13030200" y="0"/>
          <a:ext cx="9525" cy="1016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xdr:row>
      <xdr:rowOff>0</xdr:rowOff>
    </xdr:from>
    <xdr:to>
      <xdr:col>7</xdr:col>
      <xdr:colOff>9525</xdr:colOff>
      <xdr:row>3</xdr:row>
      <xdr:rowOff>10160</xdr:rowOff>
    </xdr:to>
    <xdr:pic>
      <xdr:nvPicPr>
        <xdr:cNvPr id="2" name="图片 3"/>
        <xdr:cNvPicPr>
          <a:picLocks noChangeAspect="1"/>
        </xdr:cNvPicPr>
      </xdr:nvPicPr>
      <xdr:blipFill>
        <a:blip r:embed="rId1"/>
        <a:stretch>
          <a:fillRect/>
        </a:stretch>
      </xdr:blipFill>
      <xdr:spPr>
        <a:xfrm>
          <a:off x="6330950" y="1485900"/>
          <a:ext cx="9525" cy="1016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F237"/>
  <sheetViews>
    <sheetView showZeros="0" tabSelected="1" zoomScale="55" zoomScaleNormal="55" workbookViewId="0">
      <pane ySplit="6" topLeftCell="A232" activePane="bottomLeft" state="frozen"/>
      <selection/>
      <selection pane="bottomLeft" activeCell="Q236" sqref="Q236"/>
    </sheetView>
  </sheetViews>
  <sheetFormatPr defaultColWidth="9" defaultRowHeight="20.25"/>
  <cols>
    <col min="1" max="1" width="5.85" style="29" customWidth="1"/>
    <col min="2" max="2" width="13.5666666666667" style="30" customWidth="1"/>
    <col min="3" max="3" width="33.0666666666667" style="30" customWidth="1"/>
    <col min="4" max="4" width="14.075" style="30" customWidth="1"/>
    <col min="5" max="5" width="13.6916666666667" style="30" customWidth="1"/>
    <col min="6" max="6" width="7.16666666666667" style="30" customWidth="1"/>
    <col min="7" max="7" width="25.675" style="30" customWidth="1"/>
    <col min="8" max="8" width="54.9916666666667" style="147" customWidth="1"/>
    <col min="9" max="9" width="11" style="31" customWidth="1"/>
    <col min="10" max="10" width="20" style="31" customWidth="1"/>
    <col min="11" max="14" width="16.5416666666667" style="32" customWidth="1"/>
    <col min="15" max="15" width="15.45" style="32" customWidth="1"/>
    <col min="16" max="16" width="13.5416666666667" style="32" customWidth="1"/>
    <col min="17" max="17" width="13.8583333333333" style="30" customWidth="1"/>
    <col min="18" max="19" width="11" style="30" customWidth="1"/>
    <col min="20" max="20" width="6.825" style="30" customWidth="1"/>
    <col min="21" max="21" width="12.0416666666667" style="30" customWidth="1"/>
    <col min="22" max="22" width="6.825" style="30" customWidth="1"/>
    <col min="23" max="23" width="10.85" style="30" hidden="1" customWidth="1"/>
    <col min="24" max="24" width="90.6333333333333" style="148" hidden="1" customWidth="1"/>
    <col min="25" max="25" width="88.8" style="148" hidden="1" customWidth="1"/>
    <col min="26" max="26" width="9.31666666666667" style="33" customWidth="1"/>
    <col min="27" max="27" width="12.2666666666667" style="34" customWidth="1"/>
    <col min="28" max="28" width="15.6166666666667" style="33" customWidth="1"/>
    <col min="29" max="29" width="9" style="35" hidden="1" customWidth="1"/>
    <col min="30" max="30" width="18.3833333333333" style="36" hidden="1" customWidth="1"/>
    <col min="31" max="31" width="9" style="36" hidden="1" customWidth="1"/>
    <col min="32" max="16384" width="9" style="36"/>
  </cols>
  <sheetData>
    <row r="1" s="22" customFormat="1" ht="84" customHeight="1" spans="1:29">
      <c r="A1" s="37" t="s">
        <v>0</v>
      </c>
      <c r="B1" s="37"/>
      <c r="C1" s="37"/>
      <c r="D1" s="38"/>
      <c r="E1" s="38"/>
      <c r="F1" s="38"/>
      <c r="G1" s="37"/>
      <c r="H1" s="149"/>
      <c r="I1" s="37"/>
      <c r="J1" s="37"/>
      <c r="K1" s="49"/>
      <c r="L1" s="50"/>
      <c r="M1" s="50"/>
      <c r="N1" s="50"/>
      <c r="O1" s="50"/>
      <c r="P1" s="50"/>
      <c r="Q1" s="38"/>
      <c r="R1" s="38"/>
      <c r="S1" s="38"/>
      <c r="T1" s="38"/>
      <c r="U1" s="38"/>
      <c r="V1" s="38"/>
      <c r="W1" s="38"/>
      <c r="X1" s="175"/>
      <c r="Y1" s="175"/>
      <c r="Z1" s="37"/>
      <c r="AA1" s="37"/>
      <c r="AB1" s="37"/>
      <c r="AC1" s="61"/>
    </row>
    <row r="2" s="23" customFormat="1" ht="50" customHeight="1" spans="1:29">
      <c r="A2" s="39" t="s">
        <v>1</v>
      </c>
      <c r="B2" s="39"/>
      <c r="C2" s="39"/>
      <c r="D2" s="39"/>
      <c r="E2" s="40"/>
      <c r="F2" s="39"/>
      <c r="G2" s="39"/>
      <c r="H2" s="150"/>
      <c r="I2" s="39"/>
      <c r="J2" s="39"/>
      <c r="K2" s="51"/>
      <c r="L2" s="51"/>
      <c r="M2" s="51"/>
      <c r="N2" s="51"/>
      <c r="O2" s="51"/>
      <c r="P2" s="51"/>
      <c r="Q2" s="39"/>
      <c r="R2" s="39"/>
      <c r="S2" s="39"/>
      <c r="T2" s="39"/>
      <c r="U2" s="39"/>
      <c r="V2" s="39"/>
      <c r="W2" s="39"/>
      <c r="X2" s="41"/>
      <c r="Y2" s="41"/>
      <c r="Z2" s="39"/>
      <c r="AA2" s="39"/>
      <c r="AB2" s="39"/>
      <c r="AC2" s="62"/>
    </row>
    <row r="3" s="24" customFormat="1" ht="42" customHeight="1" spans="1:32">
      <c r="A3" s="17" t="s">
        <v>2</v>
      </c>
      <c r="B3" s="17" t="s">
        <v>3</v>
      </c>
      <c r="C3" s="17" t="s">
        <v>4</v>
      </c>
      <c r="D3" s="17" t="s">
        <v>5</v>
      </c>
      <c r="E3" s="17" t="s">
        <v>6</v>
      </c>
      <c r="F3" s="17" t="s">
        <v>7</v>
      </c>
      <c r="G3" s="17" t="s">
        <v>8</v>
      </c>
      <c r="H3" s="17" t="s">
        <v>9</v>
      </c>
      <c r="I3" s="17" t="s">
        <v>10</v>
      </c>
      <c r="J3" s="17" t="s">
        <v>11</v>
      </c>
      <c r="K3" s="52" t="s">
        <v>12</v>
      </c>
      <c r="L3" s="16" t="s">
        <v>13</v>
      </c>
      <c r="M3" s="165"/>
      <c r="N3" s="165"/>
      <c r="O3" s="165"/>
      <c r="P3" s="166"/>
      <c r="Q3" s="176"/>
      <c r="R3" s="176"/>
      <c r="S3" s="176"/>
      <c r="T3" s="17" t="s">
        <v>14</v>
      </c>
      <c r="U3" s="17" t="s">
        <v>15</v>
      </c>
      <c r="V3" s="17" t="s">
        <v>16</v>
      </c>
      <c r="W3" s="17" t="s">
        <v>17</v>
      </c>
      <c r="X3" s="17" t="s">
        <v>18</v>
      </c>
      <c r="Y3" s="17" t="s">
        <v>19</v>
      </c>
      <c r="Z3" s="17" t="s">
        <v>20</v>
      </c>
      <c r="AA3" s="17" t="s">
        <v>21</v>
      </c>
      <c r="AB3" s="10" t="s">
        <v>22</v>
      </c>
      <c r="AC3" s="166"/>
      <c r="AD3" s="166"/>
      <c r="AE3" s="166"/>
      <c r="AF3" s="182" t="s">
        <v>23</v>
      </c>
    </row>
    <row r="4" s="24" customFormat="1" ht="42" customHeight="1" spans="1:32">
      <c r="A4" s="122"/>
      <c r="B4" s="122"/>
      <c r="C4" s="122"/>
      <c r="D4" s="122"/>
      <c r="E4" s="122"/>
      <c r="F4" s="122"/>
      <c r="G4" s="122"/>
      <c r="H4" s="122"/>
      <c r="I4" s="122"/>
      <c r="J4" s="122"/>
      <c r="K4" s="167"/>
      <c r="L4" s="16" t="s">
        <v>24</v>
      </c>
      <c r="M4" s="16" t="s">
        <v>25</v>
      </c>
      <c r="N4" s="16"/>
      <c r="O4" s="16" t="s">
        <v>26</v>
      </c>
      <c r="P4" s="16" t="s">
        <v>27</v>
      </c>
      <c r="Q4" s="17" t="s">
        <v>28</v>
      </c>
      <c r="R4" s="17" t="s">
        <v>29</v>
      </c>
      <c r="S4" s="17" t="s">
        <v>30</v>
      </c>
      <c r="T4" s="122"/>
      <c r="U4" s="122"/>
      <c r="V4" s="122"/>
      <c r="W4" s="122"/>
      <c r="X4" s="122"/>
      <c r="Y4" s="122"/>
      <c r="Z4" s="122"/>
      <c r="AA4" s="122"/>
      <c r="AB4" s="10"/>
      <c r="AC4" s="166"/>
      <c r="AD4" s="166"/>
      <c r="AE4" s="166"/>
      <c r="AF4" s="182"/>
    </row>
    <row r="5" s="24" customFormat="1" ht="42" customHeight="1" spans="1:32">
      <c r="A5" s="60"/>
      <c r="B5" s="60"/>
      <c r="C5" s="60"/>
      <c r="D5" s="60"/>
      <c r="E5" s="60"/>
      <c r="F5" s="60"/>
      <c r="G5" s="60"/>
      <c r="H5" s="60"/>
      <c r="I5" s="60"/>
      <c r="J5" s="60"/>
      <c r="K5" s="55"/>
      <c r="L5" s="16" t="s">
        <v>31</v>
      </c>
      <c r="M5" s="16"/>
      <c r="N5" s="16"/>
      <c r="O5" s="16"/>
      <c r="P5" s="16"/>
      <c r="Q5" s="60"/>
      <c r="R5" s="60"/>
      <c r="S5" s="60"/>
      <c r="T5" s="60"/>
      <c r="U5" s="60"/>
      <c r="V5" s="60"/>
      <c r="W5" s="60"/>
      <c r="X5" s="122"/>
      <c r="Y5" s="122"/>
      <c r="Z5" s="60"/>
      <c r="AA5" s="60"/>
      <c r="AB5" s="10"/>
      <c r="AC5" s="166"/>
      <c r="AD5" s="166"/>
      <c r="AE5" s="166"/>
      <c r="AF5" s="182"/>
    </row>
    <row r="6" s="143" customFormat="1" ht="42" customHeight="1" spans="1:32">
      <c r="A6" s="151"/>
      <c r="B6" s="151"/>
      <c r="C6" s="151"/>
      <c r="D6" s="151"/>
      <c r="E6" s="151"/>
      <c r="F6" s="151"/>
      <c r="G6" s="151"/>
      <c r="H6" s="151"/>
      <c r="I6" s="151"/>
      <c r="J6" s="151"/>
      <c r="K6" s="168"/>
      <c r="L6" s="168"/>
      <c r="M6" s="169" t="s">
        <v>32</v>
      </c>
      <c r="N6" s="169" t="s">
        <v>33</v>
      </c>
      <c r="O6" s="168"/>
      <c r="P6" s="168"/>
      <c r="Q6" s="151"/>
      <c r="R6" s="151"/>
      <c r="S6" s="151"/>
      <c r="T6" s="151"/>
      <c r="U6" s="151"/>
      <c r="V6" s="151"/>
      <c r="W6" s="177"/>
      <c r="X6" s="60"/>
      <c r="Y6" s="60"/>
      <c r="Z6" s="151"/>
      <c r="AA6" s="151"/>
      <c r="AB6" s="151"/>
      <c r="AC6" s="166"/>
      <c r="AD6" s="166"/>
      <c r="AE6" s="183"/>
      <c r="AF6" s="184"/>
    </row>
    <row r="7" s="98" customFormat="1" ht="43" customHeight="1" spans="1:32">
      <c r="A7" s="11" t="s">
        <v>34</v>
      </c>
      <c r="B7" s="11"/>
      <c r="C7" s="11"/>
      <c r="D7" s="11"/>
      <c r="E7" s="11"/>
      <c r="F7" s="11"/>
      <c r="G7" s="11"/>
      <c r="H7" s="11"/>
      <c r="I7" s="11"/>
      <c r="J7" s="11"/>
      <c r="K7" s="18">
        <f>SUM(K8,K154,K162,K229,K231,K233,K235)</f>
        <v>174855.877395</v>
      </c>
      <c r="L7" s="18">
        <f t="shared" ref="L7:V7" si="0">SUM(L8,L154,L162,L229,L231,L233,L235)</f>
        <v>174693.997395</v>
      </c>
      <c r="M7" s="18">
        <f t="shared" si="0"/>
        <v>116296.70278</v>
      </c>
      <c r="N7" s="18">
        <f t="shared" si="0"/>
        <v>49239.794615</v>
      </c>
      <c r="O7" s="18">
        <f t="shared" si="0"/>
        <v>5464</v>
      </c>
      <c r="P7" s="18">
        <f t="shared" si="0"/>
        <v>3478.5</v>
      </c>
      <c r="Q7" s="18">
        <f t="shared" si="0"/>
        <v>130</v>
      </c>
      <c r="R7" s="18">
        <f t="shared" si="0"/>
        <v>85</v>
      </c>
      <c r="S7" s="18">
        <f t="shared" si="0"/>
        <v>0</v>
      </c>
      <c r="T7" s="18">
        <f t="shared" si="0"/>
        <v>0</v>
      </c>
      <c r="U7" s="18">
        <f t="shared" si="0"/>
        <v>161.88</v>
      </c>
      <c r="V7" s="18">
        <f t="shared" si="0"/>
        <v>0</v>
      </c>
      <c r="W7" s="18"/>
      <c r="X7" s="178"/>
      <c r="Y7" s="178"/>
      <c r="Z7" s="19"/>
      <c r="AA7" s="19"/>
      <c r="AB7" s="19"/>
      <c r="AC7" s="126"/>
      <c r="AD7" s="126"/>
      <c r="AE7" s="126"/>
      <c r="AF7" s="126"/>
    </row>
    <row r="8" s="99" customFormat="1" ht="43" customHeight="1" spans="1:32">
      <c r="A8" s="11" t="s">
        <v>35</v>
      </c>
      <c r="B8" s="104" t="s">
        <v>36</v>
      </c>
      <c r="C8" s="105"/>
      <c r="D8" s="106"/>
      <c r="E8" s="11"/>
      <c r="F8" s="11"/>
      <c r="G8" s="11"/>
      <c r="H8" s="11"/>
      <c r="I8" s="117"/>
      <c r="J8" s="117">
        <f>K8/K7</f>
        <v>0.737371252918987</v>
      </c>
      <c r="K8" s="18">
        <f>SUM(K43,K76,K85,K96,K9,K109)</f>
        <v>128933.697395</v>
      </c>
      <c r="L8" s="18">
        <f t="shared" ref="L8:V8" si="1">SUM(L43,L76,L85,L96,L9,L109)</f>
        <v>128771.817395</v>
      </c>
      <c r="M8" s="18">
        <f t="shared" si="1"/>
        <v>98465.53278</v>
      </c>
      <c r="N8" s="18">
        <f t="shared" si="1"/>
        <v>27522.784615</v>
      </c>
      <c r="O8" s="18">
        <f t="shared" si="1"/>
        <v>0</v>
      </c>
      <c r="P8" s="18">
        <f t="shared" si="1"/>
        <v>2568.5</v>
      </c>
      <c r="Q8" s="18">
        <f t="shared" si="1"/>
        <v>130</v>
      </c>
      <c r="R8" s="18">
        <f t="shared" si="1"/>
        <v>85</v>
      </c>
      <c r="S8" s="18">
        <f t="shared" si="1"/>
        <v>0</v>
      </c>
      <c r="T8" s="18">
        <f t="shared" si="1"/>
        <v>0</v>
      </c>
      <c r="U8" s="18">
        <f t="shared" si="1"/>
        <v>161.88</v>
      </c>
      <c r="V8" s="18">
        <f t="shared" si="1"/>
        <v>0</v>
      </c>
      <c r="W8" s="11"/>
      <c r="X8" s="179"/>
      <c r="Y8" s="179"/>
      <c r="Z8" s="18">
        <f>SUM(Z43,Z76,Z85,Z96,Z9,Z109)</f>
        <v>0</v>
      </c>
      <c r="AA8" s="18">
        <f>SUM(AA43,AA76,AA85,AA96,AA9,AA109)</f>
        <v>0</v>
      </c>
      <c r="AB8" s="123"/>
      <c r="AC8" s="127"/>
      <c r="AD8" s="127"/>
      <c r="AE8" s="127"/>
      <c r="AF8" s="127"/>
    </row>
    <row r="9" s="99" customFormat="1" ht="43" customHeight="1" spans="1:32">
      <c r="A9" s="152" t="s">
        <v>37</v>
      </c>
      <c r="B9" s="153"/>
      <c r="C9" s="154"/>
      <c r="D9" s="155"/>
      <c r="E9" s="156"/>
      <c r="F9" s="156"/>
      <c r="G9" s="156"/>
      <c r="H9" s="156"/>
      <c r="I9" s="170"/>
      <c r="J9" s="170">
        <f>K9/K7</f>
        <v>0.172062339815066</v>
      </c>
      <c r="K9" s="171">
        <f>SUM(K10:K42)</f>
        <v>30086.111395</v>
      </c>
      <c r="L9" s="171">
        <f t="shared" ref="L9:V9" si="2">SUM(L10:L42)</f>
        <v>30086.111395</v>
      </c>
      <c r="M9" s="171">
        <f t="shared" si="2"/>
        <v>19265.47678</v>
      </c>
      <c r="N9" s="171">
        <f t="shared" si="2"/>
        <v>10820.634615</v>
      </c>
      <c r="O9" s="171">
        <f t="shared" si="2"/>
        <v>0</v>
      </c>
      <c r="P9" s="171">
        <f t="shared" si="2"/>
        <v>0</v>
      </c>
      <c r="Q9" s="171">
        <f t="shared" si="2"/>
        <v>0</v>
      </c>
      <c r="R9" s="171">
        <f t="shared" si="2"/>
        <v>0</v>
      </c>
      <c r="S9" s="171">
        <f t="shared" si="2"/>
        <v>0</v>
      </c>
      <c r="T9" s="171">
        <f t="shared" si="2"/>
        <v>0</v>
      </c>
      <c r="U9" s="171">
        <f t="shared" si="2"/>
        <v>0</v>
      </c>
      <c r="V9" s="171">
        <f t="shared" si="2"/>
        <v>0</v>
      </c>
      <c r="W9" s="156"/>
      <c r="X9" s="180"/>
      <c r="Y9" s="180"/>
      <c r="Z9" s="185"/>
      <c r="AA9" s="185"/>
      <c r="AB9" s="123"/>
      <c r="AC9" s="127"/>
      <c r="AD9" s="127"/>
      <c r="AE9" s="127"/>
      <c r="AF9" s="127"/>
    </row>
    <row r="10" s="144" customFormat="1" ht="163" customHeight="1" spans="1:32">
      <c r="A10" s="12">
        <v>1</v>
      </c>
      <c r="B10" s="12" t="s">
        <v>38</v>
      </c>
      <c r="C10" s="12" t="s">
        <v>39</v>
      </c>
      <c r="D10" s="12" t="s">
        <v>36</v>
      </c>
      <c r="E10" s="12" t="s">
        <v>40</v>
      </c>
      <c r="F10" s="12" t="s">
        <v>41</v>
      </c>
      <c r="G10" s="12" t="s">
        <v>42</v>
      </c>
      <c r="H10" s="157" t="s">
        <v>43</v>
      </c>
      <c r="I10" s="12" t="s">
        <v>44</v>
      </c>
      <c r="J10" s="12">
        <v>13988.5</v>
      </c>
      <c r="K10" s="20">
        <f t="shared" ref="K10:K23" si="3">SUM(L10,T10,U10,V10)</f>
        <v>559.54</v>
      </c>
      <c r="L10" s="20">
        <f t="shared" ref="L10:L23" si="4">SUM(M10:S10)</f>
        <v>559.54</v>
      </c>
      <c r="M10" s="20">
        <f>J10*0.04</f>
        <v>559.54</v>
      </c>
      <c r="N10" s="20"/>
      <c r="O10" s="20"/>
      <c r="P10" s="20"/>
      <c r="Q10" s="12"/>
      <c r="R10" s="12"/>
      <c r="S10" s="12"/>
      <c r="T10" s="12"/>
      <c r="U10" s="12"/>
      <c r="V10" s="12"/>
      <c r="W10" s="12">
        <v>15728</v>
      </c>
      <c r="X10" s="157" t="s">
        <v>45</v>
      </c>
      <c r="Y10" s="157"/>
      <c r="Z10" s="12" t="s">
        <v>46</v>
      </c>
      <c r="AA10" s="12" t="s">
        <v>47</v>
      </c>
      <c r="AB10" s="19"/>
      <c r="AC10" s="19"/>
      <c r="AD10" s="186"/>
      <c r="AE10" s="12"/>
      <c r="AF10" s="19"/>
    </row>
    <row r="11" s="144" customFormat="1" ht="163" customHeight="1" spans="1:32">
      <c r="A11" s="12">
        <v>2</v>
      </c>
      <c r="B11" s="12" t="s">
        <v>48</v>
      </c>
      <c r="C11" s="12" t="s">
        <v>49</v>
      </c>
      <c r="D11" s="12" t="s">
        <v>36</v>
      </c>
      <c r="E11" s="12" t="s">
        <v>40</v>
      </c>
      <c r="F11" s="12" t="s">
        <v>41</v>
      </c>
      <c r="G11" s="12" t="s">
        <v>50</v>
      </c>
      <c r="H11" s="157" t="s">
        <v>51</v>
      </c>
      <c r="I11" s="12" t="s">
        <v>44</v>
      </c>
      <c r="J11" s="12">
        <v>21835.6</v>
      </c>
      <c r="K11" s="20">
        <f t="shared" si="3"/>
        <v>873.424</v>
      </c>
      <c r="L11" s="20">
        <f t="shared" si="4"/>
        <v>873.424</v>
      </c>
      <c r="M11" s="20">
        <f>J11*0.04</f>
        <v>873.424</v>
      </c>
      <c r="N11" s="20"/>
      <c r="O11" s="20"/>
      <c r="P11" s="20"/>
      <c r="Q11" s="12"/>
      <c r="R11" s="12"/>
      <c r="S11" s="12"/>
      <c r="T11" s="12"/>
      <c r="U11" s="12"/>
      <c r="V11" s="12"/>
      <c r="W11" s="12">
        <v>18548</v>
      </c>
      <c r="X11" s="157" t="s">
        <v>52</v>
      </c>
      <c r="Y11" s="157"/>
      <c r="Z11" s="12" t="s">
        <v>46</v>
      </c>
      <c r="AA11" s="12" t="s">
        <v>47</v>
      </c>
      <c r="AB11" s="19"/>
      <c r="AC11" s="19"/>
      <c r="AD11" s="186"/>
      <c r="AE11" s="12"/>
      <c r="AF11" s="19"/>
    </row>
    <row r="12" s="144" customFormat="1" ht="227" customHeight="1" spans="1:32">
      <c r="A12" s="12">
        <v>3</v>
      </c>
      <c r="B12" s="12" t="s">
        <v>53</v>
      </c>
      <c r="C12" s="12" t="s">
        <v>54</v>
      </c>
      <c r="D12" s="12" t="s">
        <v>36</v>
      </c>
      <c r="E12" s="12" t="s">
        <v>40</v>
      </c>
      <c r="F12" s="12" t="s">
        <v>41</v>
      </c>
      <c r="G12" s="12" t="s">
        <v>55</v>
      </c>
      <c r="H12" s="157" t="s">
        <v>56</v>
      </c>
      <c r="I12" s="12" t="s">
        <v>44</v>
      </c>
      <c r="J12" s="12">
        <v>103024.24</v>
      </c>
      <c r="K12" s="20">
        <f t="shared" si="3"/>
        <v>978.73028</v>
      </c>
      <c r="L12" s="20">
        <f t="shared" si="4"/>
        <v>978.73028</v>
      </c>
      <c r="M12" s="20">
        <f>J12*0.0095</f>
        <v>978.73028</v>
      </c>
      <c r="N12" s="20"/>
      <c r="O12" s="20"/>
      <c r="P12" s="20"/>
      <c r="Q12" s="12"/>
      <c r="R12" s="12"/>
      <c r="S12" s="12"/>
      <c r="T12" s="12"/>
      <c r="U12" s="12"/>
      <c r="V12" s="12"/>
      <c r="W12" s="12">
        <v>53780</v>
      </c>
      <c r="X12" s="157" t="s">
        <v>57</v>
      </c>
      <c r="Y12" s="157"/>
      <c r="Z12" s="12" t="s">
        <v>46</v>
      </c>
      <c r="AA12" s="12" t="s">
        <v>47</v>
      </c>
      <c r="AB12" s="19"/>
      <c r="AC12" s="19"/>
      <c r="AD12" s="186"/>
      <c r="AE12" s="12"/>
      <c r="AF12" s="19"/>
    </row>
    <row r="13" s="144" customFormat="1" ht="104" customHeight="1" spans="1:32">
      <c r="A13" s="12">
        <v>4</v>
      </c>
      <c r="B13" s="12" t="s">
        <v>58</v>
      </c>
      <c r="C13" s="12" t="s">
        <v>59</v>
      </c>
      <c r="D13" s="12" t="s">
        <v>36</v>
      </c>
      <c r="E13" s="12" t="s">
        <v>40</v>
      </c>
      <c r="F13" s="12" t="s">
        <v>41</v>
      </c>
      <c r="G13" s="12" t="s">
        <v>60</v>
      </c>
      <c r="H13" s="157" t="s">
        <v>61</v>
      </c>
      <c r="I13" s="12" t="s">
        <v>44</v>
      </c>
      <c r="J13" s="12">
        <v>14029.47</v>
      </c>
      <c r="K13" s="20">
        <f t="shared" si="3"/>
        <v>133.279965</v>
      </c>
      <c r="L13" s="20">
        <f t="shared" si="4"/>
        <v>133.279965</v>
      </c>
      <c r="M13" s="20"/>
      <c r="N13" s="20">
        <f>J13*95/10000</f>
        <v>133.279965</v>
      </c>
      <c r="O13" s="20"/>
      <c r="P13" s="20"/>
      <c r="Q13" s="12"/>
      <c r="R13" s="12"/>
      <c r="S13" s="12"/>
      <c r="T13" s="12"/>
      <c r="U13" s="12"/>
      <c r="V13" s="12"/>
      <c r="W13" s="12">
        <v>6696</v>
      </c>
      <c r="X13" s="157" t="s">
        <v>62</v>
      </c>
      <c r="Y13" s="157"/>
      <c r="Z13" s="12" t="s">
        <v>46</v>
      </c>
      <c r="AA13" s="12" t="s">
        <v>47</v>
      </c>
      <c r="AB13" s="19"/>
      <c r="AC13" s="19"/>
      <c r="AD13" s="186"/>
      <c r="AE13" s="12"/>
      <c r="AF13" s="19"/>
    </row>
    <row r="14" s="144" customFormat="1" ht="209" customHeight="1" spans="1:32">
      <c r="A14" s="12">
        <v>5</v>
      </c>
      <c r="B14" s="12" t="s">
        <v>63</v>
      </c>
      <c r="C14" s="12" t="s">
        <v>64</v>
      </c>
      <c r="D14" s="12" t="s">
        <v>36</v>
      </c>
      <c r="E14" s="12" t="s">
        <v>40</v>
      </c>
      <c r="F14" s="12" t="s">
        <v>41</v>
      </c>
      <c r="G14" s="12" t="s">
        <v>65</v>
      </c>
      <c r="H14" s="157" t="s">
        <v>66</v>
      </c>
      <c r="I14" s="12" t="s">
        <v>44</v>
      </c>
      <c r="J14" s="172">
        <v>176657.98</v>
      </c>
      <c r="K14" s="20">
        <f t="shared" si="3"/>
        <v>4416.4495</v>
      </c>
      <c r="L14" s="20">
        <f t="shared" si="4"/>
        <v>4416.4495</v>
      </c>
      <c r="M14" s="20">
        <f>J14*0.025</f>
        <v>4416.4495</v>
      </c>
      <c r="N14" s="20"/>
      <c r="O14" s="20"/>
      <c r="P14" s="20"/>
      <c r="Q14" s="12"/>
      <c r="R14" s="12"/>
      <c r="S14" s="12"/>
      <c r="T14" s="12"/>
      <c r="U14" s="12"/>
      <c r="V14" s="12"/>
      <c r="W14" s="12">
        <v>62668</v>
      </c>
      <c r="X14" s="157" t="s">
        <v>67</v>
      </c>
      <c r="Y14" s="157"/>
      <c r="Z14" s="12" t="s">
        <v>46</v>
      </c>
      <c r="AA14" s="12" t="s">
        <v>47</v>
      </c>
      <c r="AB14" s="19"/>
      <c r="AC14" s="19"/>
      <c r="AD14" s="186"/>
      <c r="AE14" s="12"/>
      <c r="AF14" s="19"/>
    </row>
    <row r="15" s="144" customFormat="1" ht="200" customHeight="1" spans="1:32">
      <c r="A15" s="12">
        <v>6</v>
      </c>
      <c r="B15" s="12" t="s">
        <v>68</v>
      </c>
      <c r="C15" s="12" t="s">
        <v>69</v>
      </c>
      <c r="D15" s="12" t="s">
        <v>36</v>
      </c>
      <c r="E15" s="12" t="s">
        <v>70</v>
      </c>
      <c r="F15" s="12" t="s">
        <v>41</v>
      </c>
      <c r="G15" s="12" t="s">
        <v>71</v>
      </c>
      <c r="H15" s="157" t="s">
        <v>72</v>
      </c>
      <c r="I15" s="12" t="s">
        <v>44</v>
      </c>
      <c r="J15" s="12">
        <v>173060.01</v>
      </c>
      <c r="K15" s="20">
        <f t="shared" si="3"/>
        <v>692.24004</v>
      </c>
      <c r="L15" s="20">
        <f t="shared" si="4"/>
        <v>692.24004</v>
      </c>
      <c r="M15" s="20"/>
      <c r="N15" s="20">
        <f>J15*0.004</f>
        <v>692.24004</v>
      </c>
      <c r="O15" s="20"/>
      <c r="P15" s="20"/>
      <c r="Q15" s="12"/>
      <c r="R15" s="12"/>
      <c r="S15" s="12"/>
      <c r="T15" s="12"/>
      <c r="U15" s="12"/>
      <c r="V15" s="12"/>
      <c r="W15" s="12">
        <v>63492</v>
      </c>
      <c r="X15" s="157" t="s">
        <v>73</v>
      </c>
      <c r="Y15" s="157"/>
      <c r="Z15" s="12" t="s">
        <v>46</v>
      </c>
      <c r="AA15" s="12" t="s">
        <v>47</v>
      </c>
      <c r="AB15" s="19"/>
      <c r="AC15" s="19"/>
      <c r="AD15" s="186"/>
      <c r="AE15" s="12"/>
      <c r="AF15" s="19"/>
    </row>
    <row r="16" s="144" customFormat="1" ht="181" customHeight="1" spans="1:32">
      <c r="A16" s="12">
        <v>7</v>
      </c>
      <c r="B16" s="12" t="s">
        <v>74</v>
      </c>
      <c r="C16" s="12" t="s">
        <v>75</v>
      </c>
      <c r="D16" s="12" t="s">
        <v>36</v>
      </c>
      <c r="E16" s="12" t="s">
        <v>40</v>
      </c>
      <c r="F16" s="12" t="s">
        <v>41</v>
      </c>
      <c r="G16" s="12" t="s">
        <v>76</v>
      </c>
      <c r="H16" s="157" t="s">
        <v>77</v>
      </c>
      <c r="I16" s="12" t="s">
        <v>44</v>
      </c>
      <c r="J16" s="12">
        <v>96940.33</v>
      </c>
      <c r="K16" s="20">
        <f t="shared" si="3"/>
        <v>1454.10495</v>
      </c>
      <c r="L16" s="20">
        <f t="shared" si="4"/>
        <v>1454.10495</v>
      </c>
      <c r="M16" s="20"/>
      <c r="N16" s="20">
        <f>J16*0.015</f>
        <v>1454.10495</v>
      </c>
      <c r="O16" s="20"/>
      <c r="P16" s="20"/>
      <c r="Q16" s="12"/>
      <c r="R16" s="12"/>
      <c r="S16" s="12"/>
      <c r="T16" s="12"/>
      <c r="U16" s="12"/>
      <c r="V16" s="12"/>
      <c r="W16" s="12">
        <v>46116</v>
      </c>
      <c r="X16" s="157" t="s">
        <v>78</v>
      </c>
      <c r="Y16" s="157"/>
      <c r="Z16" s="12" t="s">
        <v>79</v>
      </c>
      <c r="AA16" s="12" t="s">
        <v>80</v>
      </c>
      <c r="AB16" s="19"/>
      <c r="AC16" s="19"/>
      <c r="AD16" s="186"/>
      <c r="AE16" s="12"/>
      <c r="AF16" s="19"/>
    </row>
    <row r="17" s="144" customFormat="1" ht="184" customHeight="1" spans="1:32">
      <c r="A17" s="12">
        <v>8</v>
      </c>
      <c r="B17" s="12" t="s">
        <v>81</v>
      </c>
      <c r="C17" s="12" t="s">
        <v>82</v>
      </c>
      <c r="D17" s="12" t="s">
        <v>36</v>
      </c>
      <c r="E17" s="12" t="s">
        <v>40</v>
      </c>
      <c r="F17" s="12" t="s">
        <v>41</v>
      </c>
      <c r="G17" s="12" t="s">
        <v>83</v>
      </c>
      <c r="H17" s="157" t="s">
        <v>84</v>
      </c>
      <c r="I17" s="12" t="s">
        <v>44</v>
      </c>
      <c r="J17" s="12">
        <v>78745.62</v>
      </c>
      <c r="K17" s="20">
        <f t="shared" si="3"/>
        <v>1181.1843</v>
      </c>
      <c r="L17" s="20">
        <f t="shared" si="4"/>
        <v>1181.1843</v>
      </c>
      <c r="M17" s="20"/>
      <c r="N17" s="20">
        <f>J17*0.015</f>
        <v>1181.1843</v>
      </c>
      <c r="O17" s="20"/>
      <c r="P17" s="20"/>
      <c r="Q17" s="12"/>
      <c r="R17" s="12"/>
      <c r="S17" s="12"/>
      <c r="T17" s="12"/>
      <c r="U17" s="12"/>
      <c r="V17" s="12"/>
      <c r="W17" s="12">
        <v>37812</v>
      </c>
      <c r="X17" s="157" t="s">
        <v>85</v>
      </c>
      <c r="Y17" s="157"/>
      <c r="Z17" s="12" t="s">
        <v>79</v>
      </c>
      <c r="AA17" s="12" t="s">
        <v>80</v>
      </c>
      <c r="AB17" s="19"/>
      <c r="AC17" s="19"/>
      <c r="AD17" s="186"/>
      <c r="AE17" s="12"/>
      <c r="AF17" s="19"/>
    </row>
    <row r="18" s="144" customFormat="1" ht="178" customHeight="1" spans="1:32">
      <c r="A18" s="12">
        <v>9</v>
      </c>
      <c r="B18" s="12" t="s">
        <v>86</v>
      </c>
      <c r="C18" s="12" t="s">
        <v>87</v>
      </c>
      <c r="D18" s="12" t="s">
        <v>36</v>
      </c>
      <c r="E18" s="12" t="s">
        <v>40</v>
      </c>
      <c r="F18" s="12" t="s">
        <v>41</v>
      </c>
      <c r="G18" s="158" t="s">
        <v>88</v>
      </c>
      <c r="H18" s="159" t="s">
        <v>89</v>
      </c>
      <c r="I18" s="12" t="s">
        <v>44</v>
      </c>
      <c r="J18" s="12">
        <v>19061.82</v>
      </c>
      <c r="K18" s="20">
        <f t="shared" si="3"/>
        <v>57.18546</v>
      </c>
      <c r="L18" s="20">
        <f t="shared" si="4"/>
        <v>57.18546</v>
      </c>
      <c r="M18" s="20"/>
      <c r="N18" s="20">
        <f>J18*0.003</f>
        <v>57.18546</v>
      </c>
      <c r="O18" s="20"/>
      <c r="P18" s="20"/>
      <c r="Q18" s="12"/>
      <c r="R18" s="12"/>
      <c r="S18" s="12"/>
      <c r="T18" s="12"/>
      <c r="U18" s="12"/>
      <c r="V18" s="12"/>
      <c r="W18" s="12">
        <v>19544</v>
      </c>
      <c r="X18" s="157" t="s">
        <v>90</v>
      </c>
      <c r="Y18" s="157"/>
      <c r="Z18" s="12" t="s">
        <v>79</v>
      </c>
      <c r="AA18" s="12" t="s">
        <v>80</v>
      </c>
      <c r="AB18" s="19"/>
      <c r="AC18" s="19"/>
      <c r="AD18" s="186"/>
      <c r="AE18" s="12"/>
      <c r="AF18" s="19"/>
    </row>
    <row r="19" s="144" customFormat="1" ht="122" customHeight="1" spans="1:32">
      <c r="A19" s="12">
        <v>10</v>
      </c>
      <c r="B19" s="12" t="s">
        <v>91</v>
      </c>
      <c r="C19" s="12" t="s">
        <v>92</v>
      </c>
      <c r="D19" s="12" t="s">
        <v>36</v>
      </c>
      <c r="E19" s="12" t="s">
        <v>93</v>
      </c>
      <c r="F19" s="12" t="s">
        <v>41</v>
      </c>
      <c r="G19" s="12" t="s">
        <v>94</v>
      </c>
      <c r="H19" s="157" t="s">
        <v>95</v>
      </c>
      <c r="I19" s="12" t="s">
        <v>44</v>
      </c>
      <c r="J19" s="12">
        <v>4000.85</v>
      </c>
      <c r="K19" s="20">
        <f t="shared" si="3"/>
        <v>40.0085</v>
      </c>
      <c r="L19" s="20">
        <f t="shared" si="4"/>
        <v>40.0085</v>
      </c>
      <c r="M19" s="20"/>
      <c r="N19" s="20">
        <f>J19*0.01</f>
        <v>40.0085</v>
      </c>
      <c r="O19" s="20"/>
      <c r="P19" s="20"/>
      <c r="Q19" s="12"/>
      <c r="R19" s="12"/>
      <c r="S19" s="12"/>
      <c r="T19" s="12"/>
      <c r="U19" s="12"/>
      <c r="V19" s="12"/>
      <c r="W19" s="12">
        <v>2432</v>
      </c>
      <c r="X19" s="157" t="s">
        <v>96</v>
      </c>
      <c r="Y19" s="157"/>
      <c r="Z19" s="12" t="s">
        <v>79</v>
      </c>
      <c r="AA19" s="12" t="s">
        <v>80</v>
      </c>
      <c r="AB19" s="19"/>
      <c r="AC19" s="19"/>
      <c r="AD19" s="186"/>
      <c r="AE19" s="12"/>
      <c r="AF19" s="19"/>
    </row>
    <row r="20" s="144" customFormat="1" ht="122" customHeight="1" spans="1:32">
      <c r="A20" s="12">
        <v>11</v>
      </c>
      <c r="B20" s="12" t="s">
        <v>97</v>
      </c>
      <c r="C20" s="158" t="s">
        <v>98</v>
      </c>
      <c r="D20" s="12" t="s">
        <v>36</v>
      </c>
      <c r="E20" s="12" t="s">
        <v>93</v>
      </c>
      <c r="F20" s="12" t="s">
        <v>41</v>
      </c>
      <c r="G20" s="12" t="s">
        <v>99</v>
      </c>
      <c r="H20" s="159" t="s">
        <v>100</v>
      </c>
      <c r="I20" s="19" t="s">
        <v>101</v>
      </c>
      <c r="J20" s="12">
        <v>3</v>
      </c>
      <c r="K20" s="20">
        <f t="shared" si="3"/>
        <v>600</v>
      </c>
      <c r="L20" s="20">
        <f t="shared" si="4"/>
        <v>600</v>
      </c>
      <c r="M20" s="19">
        <v>420</v>
      </c>
      <c r="N20" s="20">
        <v>180</v>
      </c>
      <c r="O20" s="173"/>
      <c r="P20" s="173"/>
      <c r="Q20" s="181"/>
      <c r="R20" s="181"/>
      <c r="S20" s="181"/>
      <c r="T20" s="181"/>
      <c r="U20" s="181"/>
      <c r="V20" s="181"/>
      <c r="W20" s="181"/>
      <c r="X20" s="181" t="s">
        <v>102</v>
      </c>
      <c r="Y20" s="181" t="s">
        <v>103</v>
      </c>
      <c r="Z20" s="181" t="s">
        <v>102</v>
      </c>
      <c r="AA20" s="181" t="s">
        <v>103</v>
      </c>
      <c r="AB20" s="19"/>
      <c r="AC20" s="19"/>
      <c r="AD20" s="186"/>
      <c r="AE20" s="12"/>
      <c r="AF20" s="19"/>
    </row>
    <row r="21" s="144" customFormat="1" ht="122" customHeight="1" spans="1:32">
      <c r="A21" s="12">
        <v>12</v>
      </c>
      <c r="B21" s="12" t="s">
        <v>104</v>
      </c>
      <c r="C21" s="158" t="s">
        <v>105</v>
      </c>
      <c r="D21" s="12" t="s">
        <v>36</v>
      </c>
      <c r="E21" s="12" t="s">
        <v>93</v>
      </c>
      <c r="F21" s="12" t="s">
        <v>41</v>
      </c>
      <c r="G21" s="12" t="s">
        <v>106</v>
      </c>
      <c r="H21" s="159" t="s">
        <v>107</v>
      </c>
      <c r="I21" s="19" t="s">
        <v>101</v>
      </c>
      <c r="J21" s="12">
        <v>6</v>
      </c>
      <c r="K21" s="20">
        <f t="shared" si="3"/>
        <v>100</v>
      </c>
      <c r="L21" s="20">
        <f t="shared" si="4"/>
        <v>100</v>
      </c>
      <c r="M21" s="19">
        <v>70</v>
      </c>
      <c r="N21" s="20">
        <v>30</v>
      </c>
      <c r="O21" s="173"/>
      <c r="P21" s="173"/>
      <c r="Q21" s="181"/>
      <c r="R21" s="181"/>
      <c r="S21" s="181"/>
      <c r="T21" s="181"/>
      <c r="U21" s="181"/>
      <c r="V21" s="181"/>
      <c r="W21" s="181"/>
      <c r="X21" s="181"/>
      <c r="Y21" s="181"/>
      <c r="Z21" s="181" t="s">
        <v>79</v>
      </c>
      <c r="AA21" s="187" t="s">
        <v>80</v>
      </c>
      <c r="AB21" s="19"/>
      <c r="AC21" s="19"/>
      <c r="AD21" s="186"/>
      <c r="AE21" s="12"/>
      <c r="AF21" s="19"/>
    </row>
    <row r="22" s="144" customFormat="1" ht="122" customHeight="1" spans="1:32">
      <c r="A22" s="12">
        <v>13</v>
      </c>
      <c r="B22" s="12" t="s">
        <v>108</v>
      </c>
      <c r="C22" s="12" t="s">
        <v>109</v>
      </c>
      <c r="D22" s="12" t="s">
        <v>36</v>
      </c>
      <c r="E22" s="12" t="s">
        <v>93</v>
      </c>
      <c r="F22" s="12" t="s">
        <v>41</v>
      </c>
      <c r="G22" s="12" t="s">
        <v>110</v>
      </c>
      <c r="H22" s="160" t="s">
        <v>111</v>
      </c>
      <c r="I22" s="19" t="s">
        <v>101</v>
      </c>
      <c r="J22" s="12">
        <v>2</v>
      </c>
      <c r="K22" s="20">
        <v>100</v>
      </c>
      <c r="L22" s="20">
        <v>100</v>
      </c>
      <c r="M22" s="19">
        <v>70</v>
      </c>
      <c r="N22" s="20">
        <f t="shared" ref="N22:N24" si="5">L22-M22</f>
        <v>30</v>
      </c>
      <c r="O22" s="173"/>
      <c r="P22" s="173"/>
      <c r="Q22" s="181"/>
      <c r="R22" s="181"/>
      <c r="S22" s="181"/>
      <c r="T22" s="181"/>
      <c r="U22" s="181"/>
      <c r="V22" s="181"/>
      <c r="W22" s="181"/>
      <c r="X22" s="181"/>
      <c r="Y22" s="181"/>
      <c r="Z22" s="181" t="s">
        <v>102</v>
      </c>
      <c r="AA22" s="181" t="s">
        <v>103</v>
      </c>
      <c r="AB22" s="19"/>
      <c r="AC22" s="19"/>
      <c r="AD22" s="186"/>
      <c r="AE22" s="12"/>
      <c r="AF22" s="19"/>
    </row>
    <row r="23" s="144" customFormat="1" ht="122" customHeight="1" spans="1:32">
      <c r="A23" s="12">
        <v>14</v>
      </c>
      <c r="B23" s="12" t="s">
        <v>112</v>
      </c>
      <c r="C23" s="12" t="s">
        <v>113</v>
      </c>
      <c r="D23" s="12" t="s">
        <v>36</v>
      </c>
      <c r="E23" s="12" t="s">
        <v>93</v>
      </c>
      <c r="F23" s="12" t="s">
        <v>41</v>
      </c>
      <c r="G23" s="12" t="s">
        <v>114</v>
      </c>
      <c r="H23" s="160" t="s">
        <v>111</v>
      </c>
      <c r="I23" s="19" t="s">
        <v>101</v>
      </c>
      <c r="J23" s="12">
        <v>2</v>
      </c>
      <c r="K23" s="20">
        <v>100</v>
      </c>
      <c r="L23" s="20">
        <v>100</v>
      </c>
      <c r="M23" s="19">
        <v>70</v>
      </c>
      <c r="N23" s="20">
        <f t="shared" si="5"/>
        <v>30</v>
      </c>
      <c r="O23" s="173"/>
      <c r="P23" s="173"/>
      <c r="Q23" s="181"/>
      <c r="R23" s="181"/>
      <c r="S23" s="181"/>
      <c r="T23" s="181"/>
      <c r="U23" s="181"/>
      <c r="V23" s="181"/>
      <c r="W23" s="181"/>
      <c r="X23" s="181"/>
      <c r="Y23" s="181"/>
      <c r="Z23" s="181" t="s">
        <v>102</v>
      </c>
      <c r="AA23" s="181" t="s">
        <v>103</v>
      </c>
      <c r="AB23" s="19"/>
      <c r="AC23" s="19"/>
      <c r="AD23" s="186"/>
      <c r="AE23" s="12"/>
      <c r="AF23" s="19"/>
    </row>
    <row r="24" s="144" customFormat="1" ht="122" customHeight="1" spans="1:32">
      <c r="A24" s="12">
        <v>15</v>
      </c>
      <c r="B24" s="12" t="s">
        <v>115</v>
      </c>
      <c r="C24" s="12" t="s">
        <v>116</v>
      </c>
      <c r="D24" s="12" t="s">
        <v>36</v>
      </c>
      <c r="E24" s="12" t="s">
        <v>93</v>
      </c>
      <c r="F24" s="12" t="s">
        <v>41</v>
      </c>
      <c r="G24" s="12" t="s">
        <v>117</v>
      </c>
      <c r="H24" s="160" t="s">
        <v>111</v>
      </c>
      <c r="I24" s="19" t="s">
        <v>101</v>
      </c>
      <c r="J24" s="12">
        <v>2</v>
      </c>
      <c r="K24" s="20">
        <v>100</v>
      </c>
      <c r="L24" s="20">
        <v>100</v>
      </c>
      <c r="M24" s="19">
        <v>70</v>
      </c>
      <c r="N24" s="20">
        <f t="shared" si="5"/>
        <v>30</v>
      </c>
      <c r="O24" s="173"/>
      <c r="P24" s="173"/>
      <c r="Q24" s="181"/>
      <c r="R24" s="181"/>
      <c r="S24" s="181"/>
      <c r="T24" s="181"/>
      <c r="U24" s="181"/>
      <c r="V24" s="181"/>
      <c r="W24" s="181"/>
      <c r="X24" s="181"/>
      <c r="Y24" s="181"/>
      <c r="Z24" s="181" t="s">
        <v>102</v>
      </c>
      <c r="AA24" s="181" t="s">
        <v>103</v>
      </c>
      <c r="AB24" s="19"/>
      <c r="AC24" s="19"/>
      <c r="AD24" s="186"/>
      <c r="AE24" s="12"/>
      <c r="AF24" s="19"/>
    </row>
    <row r="25" s="144" customFormat="1" ht="134" customHeight="1" spans="1:32">
      <c r="A25" s="12">
        <v>16</v>
      </c>
      <c r="B25" s="12" t="s">
        <v>118</v>
      </c>
      <c r="C25" s="12" t="s">
        <v>119</v>
      </c>
      <c r="D25" s="12" t="s">
        <v>36</v>
      </c>
      <c r="E25" s="12" t="s">
        <v>40</v>
      </c>
      <c r="F25" s="12" t="s">
        <v>41</v>
      </c>
      <c r="G25" s="12" t="s">
        <v>120</v>
      </c>
      <c r="H25" s="157" t="s">
        <v>121</v>
      </c>
      <c r="I25" s="12" t="s">
        <v>44</v>
      </c>
      <c r="J25" s="12">
        <v>1823.68</v>
      </c>
      <c r="K25" s="20">
        <f>SUM(L25,T25,U25,V25)</f>
        <v>82.0656</v>
      </c>
      <c r="L25" s="20">
        <f>SUM(M25:S25)</f>
        <v>82.0656</v>
      </c>
      <c r="M25" s="20"/>
      <c r="N25" s="20">
        <f>J25*0.045</f>
        <v>82.0656</v>
      </c>
      <c r="O25" s="20"/>
      <c r="P25" s="20"/>
      <c r="Q25" s="12"/>
      <c r="R25" s="12"/>
      <c r="S25" s="12"/>
      <c r="T25" s="12"/>
      <c r="U25" s="12"/>
      <c r="V25" s="12"/>
      <c r="W25" s="12">
        <v>15000</v>
      </c>
      <c r="X25" s="157" t="s">
        <v>122</v>
      </c>
      <c r="Y25" s="157"/>
      <c r="Z25" s="12" t="s">
        <v>79</v>
      </c>
      <c r="AA25" s="12" t="s">
        <v>80</v>
      </c>
      <c r="AB25" s="19"/>
      <c r="AC25" s="19"/>
      <c r="AD25" s="186"/>
      <c r="AE25" s="12"/>
      <c r="AF25" s="19"/>
    </row>
    <row r="26" s="144" customFormat="1" ht="144" customHeight="1" spans="1:32">
      <c r="A26" s="12">
        <v>17</v>
      </c>
      <c r="B26" s="12" t="s">
        <v>123</v>
      </c>
      <c r="C26" s="12" t="s">
        <v>124</v>
      </c>
      <c r="D26" s="12" t="s">
        <v>36</v>
      </c>
      <c r="E26" s="12" t="s">
        <v>40</v>
      </c>
      <c r="F26" s="12" t="s">
        <v>41</v>
      </c>
      <c r="G26" s="12" t="s">
        <v>125</v>
      </c>
      <c r="H26" s="157" t="s">
        <v>126</v>
      </c>
      <c r="I26" s="12" t="s">
        <v>44</v>
      </c>
      <c r="J26" s="12">
        <v>710.35</v>
      </c>
      <c r="K26" s="20">
        <f>SUM(L26,T26,U26,V26)</f>
        <v>21.3105</v>
      </c>
      <c r="L26" s="20">
        <f>SUM(M26:S26)</f>
        <v>21.3105</v>
      </c>
      <c r="M26" s="20"/>
      <c r="N26" s="20">
        <f>J26*0.03</f>
        <v>21.3105</v>
      </c>
      <c r="O26" s="20"/>
      <c r="P26" s="20"/>
      <c r="Q26" s="12"/>
      <c r="R26" s="12"/>
      <c r="S26" s="12"/>
      <c r="T26" s="12"/>
      <c r="U26" s="12"/>
      <c r="V26" s="12"/>
      <c r="W26" s="12">
        <v>4820</v>
      </c>
      <c r="X26" s="157" t="s">
        <v>127</v>
      </c>
      <c r="Y26" s="157"/>
      <c r="Z26" s="12" t="s">
        <v>79</v>
      </c>
      <c r="AA26" s="12" t="s">
        <v>80</v>
      </c>
      <c r="AB26" s="19"/>
      <c r="AC26" s="19"/>
      <c r="AD26" s="186"/>
      <c r="AE26" s="188"/>
      <c r="AF26" s="19"/>
    </row>
    <row r="27" s="144" customFormat="1" ht="184" customHeight="1" spans="1:32">
      <c r="A27" s="12">
        <v>18</v>
      </c>
      <c r="B27" s="12" t="s">
        <v>128</v>
      </c>
      <c r="C27" s="12" t="s">
        <v>129</v>
      </c>
      <c r="D27" s="12" t="s">
        <v>36</v>
      </c>
      <c r="E27" s="12" t="s">
        <v>40</v>
      </c>
      <c r="F27" s="12" t="s">
        <v>41</v>
      </c>
      <c r="G27" s="158" t="s">
        <v>130</v>
      </c>
      <c r="H27" s="159" t="s">
        <v>131</v>
      </c>
      <c r="I27" s="12" t="s">
        <v>44</v>
      </c>
      <c r="J27" s="12">
        <v>6563.03</v>
      </c>
      <c r="K27" s="20">
        <f>SUM(L27,T27,U27,V27)</f>
        <v>656.303</v>
      </c>
      <c r="L27" s="20">
        <f>SUM(M27:S27)</f>
        <v>656.303</v>
      </c>
      <c r="M27" s="20">
        <f>J27*0.1</f>
        <v>656.303</v>
      </c>
      <c r="N27" s="20"/>
      <c r="O27" s="20"/>
      <c r="P27" s="20"/>
      <c r="Q27" s="12"/>
      <c r="R27" s="12"/>
      <c r="S27" s="12"/>
      <c r="T27" s="12"/>
      <c r="U27" s="12"/>
      <c r="V27" s="12"/>
      <c r="W27" s="12">
        <v>56360</v>
      </c>
      <c r="X27" s="157" t="s">
        <v>132</v>
      </c>
      <c r="Y27" s="157"/>
      <c r="Z27" s="12" t="s">
        <v>79</v>
      </c>
      <c r="AA27" s="12" t="s">
        <v>80</v>
      </c>
      <c r="AB27" s="19"/>
      <c r="AC27" s="19"/>
      <c r="AD27" s="186"/>
      <c r="AE27" s="188"/>
      <c r="AF27" s="19"/>
    </row>
    <row r="28" s="144" customFormat="1" ht="173" customHeight="1" spans="1:32">
      <c r="A28" s="12">
        <v>19</v>
      </c>
      <c r="B28" s="12" t="s">
        <v>133</v>
      </c>
      <c r="C28" s="12" t="s">
        <v>134</v>
      </c>
      <c r="D28" s="12" t="s">
        <v>36</v>
      </c>
      <c r="E28" s="12" t="s">
        <v>70</v>
      </c>
      <c r="F28" s="12" t="s">
        <v>41</v>
      </c>
      <c r="G28" s="12" t="s">
        <v>135</v>
      </c>
      <c r="H28" s="157" t="s">
        <v>136</v>
      </c>
      <c r="I28" s="12" t="s">
        <v>137</v>
      </c>
      <c r="J28" s="12">
        <v>9930</v>
      </c>
      <c r="K28" s="20">
        <f t="shared" ref="K28:K42" si="6">SUM(L28,T28,U28,V28)</f>
        <v>3972</v>
      </c>
      <c r="L28" s="20">
        <f t="shared" ref="L28:L42" si="7">SUM(M28:S28)</f>
        <v>3972</v>
      </c>
      <c r="M28" s="20"/>
      <c r="N28" s="20">
        <f>J28*0.4</f>
        <v>3972</v>
      </c>
      <c r="O28" s="20"/>
      <c r="P28" s="20"/>
      <c r="Q28" s="12"/>
      <c r="R28" s="12"/>
      <c r="S28" s="12"/>
      <c r="T28" s="12"/>
      <c r="U28" s="12"/>
      <c r="V28" s="12"/>
      <c r="W28" s="12">
        <v>17052</v>
      </c>
      <c r="X28" s="157" t="s">
        <v>138</v>
      </c>
      <c r="Y28" s="157"/>
      <c r="Z28" s="12" t="s">
        <v>139</v>
      </c>
      <c r="AA28" s="189" t="s">
        <v>140</v>
      </c>
      <c r="AB28" s="19"/>
      <c r="AC28" s="19"/>
      <c r="AD28" s="186"/>
      <c r="AE28" s="188"/>
      <c r="AF28" s="19"/>
    </row>
    <row r="29" s="144" customFormat="1" ht="177" customHeight="1" spans="1:32">
      <c r="A29" s="12">
        <v>20</v>
      </c>
      <c r="B29" s="12" t="s">
        <v>141</v>
      </c>
      <c r="C29" s="12" t="s">
        <v>142</v>
      </c>
      <c r="D29" s="12" t="s">
        <v>36</v>
      </c>
      <c r="E29" s="12" t="s">
        <v>70</v>
      </c>
      <c r="F29" s="12" t="s">
        <v>41</v>
      </c>
      <c r="G29" s="12" t="s">
        <v>143</v>
      </c>
      <c r="H29" s="157" t="s">
        <v>144</v>
      </c>
      <c r="I29" s="12" t="s">
        <v>145</v>
      </c>
      <c r="J29" s="12">
        <v>40371</v>
      </c>
      <c r="K29" s="20">
        <f t="shared" si="6"/>
        <v>1614.84</v>
      </c>
      <c r="L29" s="20">
        <f t="shared" si="7"/>
        <v>1614.84</v>
      </c>
      <c r="M29" s="20"/>
      <c r="N29" s="20">
        <f>J29*0.04</f>
        <v>1614.84</v>
      </c>
      <c r="O29" s="20"/>
      <c r="P29" s="20"/>
      <c r="Q29" s="12"/>
      <c r="R29" s="12"/>
      <c r="S29" s="12"/>
      <c r="T29" s="12"/>
      <c r="U29" s="12"/>
      <c r="V29" s="12"/>
      <c r="W29" s="12">
        <v>20052</v>
      </c>
      <c r="X29" s="157" t="s">
        <v>146</v>
      </c>
      <c r="Y29" s="157"/>
      <c r="Z29" s="12" t="s">
        <v>139</v>
      </c>
      <c r="AA29" s="189" t="s">
        <v>140</v>
      </c>
      <c r="AB29" s="19"/>
      <c r="AC29" s="19"/>
      <c r="AD29" s="186"/>
      <c r="AE29" s="188"/>
      <c r="AF29" s="19"/>
    </row>
    <row r="30" s="144" customFormat="1" ht="187" customHeight="1" spans="1:32">
      <c r="A30" s="12">
        <v>21</v>
      </c>
      <c r="B30" s="12" t="s">
        <v>147</v>
      </c>
      <c r="C30" s="12" t="s">
        <v>148</v>
      </c>
      <c r="D30" s="12" t="s">
        <v>36</v>
      </c>
      <c r="E30" s="12" t="s">
        <v>70</v>
      </c>
      <c r="F30" s="12" t="s">
        <v>41</v>
      </c>
      <c r="G30" s="12" t="s">
        <v>149</v>
      </c>
      <c r="H30" s="157" t="s">
        <v>150</v>
      </c>
      <c r="I30" s="12" t="s">
        <v>137</v>
      </c>
      <c r="J30" s="12">
        <v>20253</v>
      </c>
      <c r="K30" s="20">
        <f t="shared" si="6"/>
        <v>6075.9</v>
      </c>
      <c r="L30" s="20">
        <f t="shared" si="7"/>
        <v>6075.9</v>
      </c>
      <c r="M30" s="20">
        <f>J30*0.3</f>
        <v>6075.9</v>
      </c>
      <c r="N30" s="20"/>
      <c r="O30" s="20"/>
      <c r="P30" s="20"/>
      <c r="Q30" s="12"/>
      <c r="R30" s="12"/>
      <c r="S30" s="12"/>
      <c r="T30" s="12"/>
      <c r="U30" s="12"/>
      <c r="V30" s="12"/>
      <c r="W30" s="12">
        <v>39960</v>
      </c>
      <c r="X30" s="157" t="s">
        <v>151</v>
      </c>
      <c r="Y30" s="157"/>
      <c r="Z30" s="12" t="s">
        <v>139</v>
      </c>
      <c r="AA30" s="189" t="s">
        <v>140</v>
      </c>
      <c r="AB30" s="19"/>
      <c r="AC30" s="19"/>
      <c r="AD30" s="186"/>
      <c r="AE30" s="188"/>
      <c r="AF30" s="19"/>
    </row>
    <row r="31" s="144" customFormat="1" ht="192" customHeight="1" spans="1:32">
      <c r="A31" s="12">
        <v>22</v>
      </c>
      <c r="B31" s="12" t="s">
        <v>152</v>
      </c>
      <c r="C31" s="12" t="s">
        <v>153</v>
      </c>
      <c r="D31" s="12" t="s">
        <v>36</v>
      </c>
      <c r="E31" s="12" t="s">
        <v>70</v>
      </c>
      <c r="F31" s="12" t="s">
        <v>41</v>
      </c>
      <c r="G31" s="12" t="s">
        <v>149</v>
      </c>
      <c r="H31" s="159" t="s">
        <v>154</v>
      </c>
      <c r="I31" s="12" t="s">
        <v>145</v>
      </c>
      <c r="J31" s="12">
        <v>127171</v>
      </c>
      <c r="K31" s="20">
        <f t="shared" si="6"/>
        <v>3815.13</v>
      </c>
      <c r="L31" s="20">
        <f t="shared" si="7"/>
        <v>3815.13</v>
      </c>
      <c r="M31" s="20">
        <f>J31*0.03</f>
        <v>3815.13</v>
      </c>
      <c r="N31" s="20"/>
      <c r="O31" s="20"/>
      <c r="P31" s="20"/>
      <c r="Q31" s="12"/>
      <c r="R31" s="12"/>
      <c r="S31" s="12"/>
      <c r="T31" s="12"/>
      <c r="U31" s="12"/>
      <c r="V31" s="12"/>
      <c r="W31" s="12">
        <v>62336</v>
      </c>
      <c r="X31" s="157" t="s">
        <v>155</v>
      </c>
      <c r="Y31" s="157"/>
      <c r="Z31" s="12" t="s">
        <v>139</v>
      </c>
      <c r="AA31" s="189" t="s">
        <v>140</v>
      </c>
      <c r="AB31" s="19"/>
      <c r="AC31" s="19"/>
      <c r="AD31" s="186"/>
      <c r="AE31" s="188"/>
      <c r="AF31" s="19"/>
    </row>
    <row r="32" s="144" customFormat="1" ht="167" customHeight="1" spans="1:32">
      <c r="A32" s="12">
        <v>23</v>
      </c>
      <c r="B32" s="12" t="s">
        <v>156</v>
      </c>
      <c r="C32" s="12" t="s">
        <v>157</v>
      </c>
      <c r="D32" s="12" t="s">
        <v>36</v>
      </c>
      <c r="E32" s="12" t="s">
        <v>70</v>
      </c>
      <c r="F32" s="12" t="s">
        <v>41</v>
      </c>
      <c r="G32" s="12" t="s">
        <v>158</v>
      </c>
      <c r="H32" s="157" t="s">
        <v>159</v>
      </c>
      <c r="I32" s="12" t="s">
        <v>160</v>
      </c>
      <c r="J32" s="12">
        <v>238503</v>
      </c>
      <c r="K32" s="20">
        <f t="shared" si="6"/>
        <v>238.503</v>
      </c>
      <c r="L32" s="20">
        <f t="shared" si="7"/>
        <v>238.503</v>
      </c>
      <c r="M32" s="20"/>
      <c r="N32" s="20">
        <f>J32*0.001</f>
        <v>238.503</v>
      </c>
      <c r="O32" s="20"/>
      <c r="P32" s="20"/>
      <c r="Q32" s="12"/>
      <c r="R32" s="12"/>
      <c r="S32" s="12"/>
      <c r="T32" s="12"/>
      <c r="U32" s="12"/>
      <c r="V32" s="12"/>
      <c r="W32" s="12">
        <v>20210</v>
      </c>
      <c r="X32" s="157" t="s">
        <v>161</v>
      </c>
      <c r="Y32" s="157"/>
      <c r="Z32" s="12" t="s">
        <v>139</v>
      </c>
      <c r="AA32" s="189" t="s">
        <v>140</v>
      </c>
      <c r="AB32" s="19"/>
      <c r="AC32" s="19"/>
      <c r="AD32" s="186"/>
      <c r="AE32" s="188"/>
      <c r="AF32" s="19"/>
    </row>
    <row r="33" s="144" customFormat="1" ht="139" customHeight="1" spans="1:32">
      <c r="A33" s="12">
        <v>24</v>
      </c>
      <c r="B33" s="12" t="s">
        <v>162</v>
      </c>
      <c r="C33" s="12" t="s">
        <v>163</v>
      </c>
      <c r="D33" s="12" t="s">
        <v>36</v>
      </c>
      <c r="E33" s="12" t="s">
        <v>70</v>
      </c>
      <c r="F33" s="12" t="s">
        <v>41</v>
      </c>
      <c r="G33" s="12" t="s">
        <v>164</v>
      </c>
      <c r="H33" s="157" t="s">
        <v>165</v>
      </c>
      <c r="I33" s="12" t="s">
        <v>160</v>
      </c>
      <c r="J33" s="12">
        <v>50519</v>
      </c>
      <c r="K33" s="20">
        <f t="shared" si="6"/>
        <v>50.519</v>
      </c>
      <c r="L33" s="20">
        <f t="shared" si="7"/>
        <v>50.519</v>
      </c>
      <c r="M33" s="20"/>
      <c r="N33" s="20">
        <f>J33*0.001</f>
        <v>50.519</v>
      </c>
      <c r="O33" s="20"/>
      <c r="P33" s="20"/>
      <c r="Q33" s="12"/>
      <c r="R33" s="12"/>
      <c r="S33" s="12"/>
      <c r="T33" s="12"/>
      <c r="U33" s="12"/>
      <c r="V33" s="12"/>
      <c r="W33" s="12">
        <v>3984</v>
      </c>
      <c r="X33" s="157" t="s">
        <v>166</v>
      </c>
      <c r="Y33" s="157"/>
      <c r="Z33" s="12" t="s">
        <v>139</v>
      </c>
      <c r="AA33" s="189" t="s">
        <v>140</v>
      </c>
      <c r="AB33" s="19"/>
      <c r="AC33" s="19"/>
      <c r="AD33" s="186"/>
      <c r="AE33" s="188"/>
      <c r="AF33" s="19"/>
    </row>
    <row r="34" s="144" customFormat="1" ht="142" customHeight="1" spans="1:32">
      <c r="A34" s="12">
        <v>25</v>
      </c>
      <c r="B34" s="12" t="s">
        <v>167</v>
      </c>
      <c r="C34" s="12" t="s">
        <v>168</v>
      </c>
      <c r="D34" s="12" t="s">
        <v>36</v>
      </c>
      <c r="E34" s="12" t="s">
        <v>70</v>
      </c>
      <c r="F34" s="12" t="s">
        <v>41</v>
      </c>
      <c r="G34" s="12" t="s">
        <v>169</v>
      </c>
      <c r="H34" s="157" t="s">
        <v>170</v>
      </c>
      <c r="I34" s="12" t="s">
        <v>160</v>
      </c>
      <c r="J34" s="12">
        <v>44225</v>
      </c>
      <c r="K34" s="20">
        <f t="shared" si="6"/>
        <v>44.225</v>
      </c>
      <c r="L34" s="20">
        <f t="shared" si="7"/>
        <v>44.225</v>
      </c>
      <c r="M34" s="20"/>
      <c r="N34" s="20">
        <f>J34*0.001</f>
        <v>44.225</v>
      </c>
      <c r="O34" s="20"/>
      <c r="P34" s="20"/>
      <c r="Q34" s="12"/>
      <c r="R34" s="12"/>
      <c r="S34" s="12"/>
      <c r="T34" s="12"/>
      <c r="U34" s="12"/>
      <c r="V34" s="12"/>
      <c r="W34" s="12">
        <v>4444</v>
      </c>
      <c r="X34" s="157" t="s">
        <v>171</v>
      </c>
      <c r="Y34" s="157"/>
      <c r="Z34" s="12" t="s">
        <v>139</v>
      </c>
      <c r="AA34" s="189" t="s">
        <v>140</v>
      </c>
      <c r="AB34" s="19"/>
      <c r="AC34" s="19"/>
      <c r="AD34" s="186"/>
      <c r="AE34" s="188"/>
      <c r="AF34" s="19"/>
    </row>
    <row r="35" s="144" customFormat="1" ht="130" customHeight="1" spans="1:32">
      <c r="A35" s="12">
        <v>26</v>
      </c>
      <c r="B35" s="12" t="s">
        <v>172</v>
      </c>
      <c r="C35" s="12" t="s">
        <v>173</v>
      </c>
      <c r="D35" s="12" t="s">
        <v>36</v>
      </c>
      <c r="E35" s="12" t="s">
        <v>70</v>
      </c>
      <c r="F35" s="12" t="s">
        <v>41</v>
      </c>
      <c r="G35" s="12" t="s">
        <v>174</v>
      </c>
      <c r="H35" s="157" t="s">
        <v>175</v>
      </c>
      <c r="I35" s="12" t="s">
        <v>160</v>
      </c>
      <c r="J35" s="12">
        <v>157526</v>
      </c>
      <c r="K35" s="20">
        <f t="shared" si="6"/>
        <v>47.2578</v>
      </c>
      <c r="L35" s="20">
        <f t="shared" si="7"/>
        <v>47.2578</v>
      </c>
      <c r="M35" s="20"/>
      <c r="N35" s="20">
        <f>J35*0.0003</f>
        <v>47.2578</v>
      </c>
      <c r="O35" s="20"/>
      <c r="P35" s="20"/>
      <c r="Q35" s="12"/>
      <c r="R35" s="12"/>
      <c r="S35" s="12"/>
      <c r="T35" s="12"/>
      <c r="U35" s="12"/>
      <c r="V35" s="12"/>
      <c r="W35" s="12">
        <v>5612</v>
      </c>
      <c r="X35" s="157" t="s">
        <v>176</v>
      </c>
      <c r="Y35" s="157"/>
      <c r="Z35" s="12" t="s">
        <v>139</v>
      </c>
      <c r="AA35" s="189" t="s">
        <v>140</v>
      </c>
      <c r="AB35" s="19"/>
      <c r="AC35" s="19"/>
      <c r="AD35" s="186"/>
      <c r="AE35" s="188"/>
      <c r="AF35" s="19"/>
    </row>
    <row r="36" s="144" customFormat="1" ht="134" customHeight="1" spans="1:32">
      <c r="A36" s="12">
        <v>27</v>
      </c>
      <c r="B36" s="12" t="s">
        <v>177</v>
      </c>
      <c r="C36" s="12" t="s">
        <v>178</v>
      </c>
      <c r="D36" s="12" t="s">
        <v>36</v>
      </c>
      <c r="E36" s="12" t="s">
        <v>70</v>
      </c>
      <c r="F36" s="12" t="s">
        <v>41</v>
      </c>
      <c r="G36" s="12" t="s">
        <v>179</v>
      </c>
      <c r="H36" s="157" t="s">
        <v>180</v>
      </c>
      <c r="I36" s="12" t="s">
        <v>181</v>
      </c>
      <c r="J36" s="12">
        <v>281</v>
      </c>
      <c r="K36" s="20">
        <f t="shared" si="6"/>
        <v>28.1</v>
      </c>
      <c r="L36" s="20">
        <f t="shared" si="7"/>
        <v>28.1</v>
      </c>
      <c r="M36" s="20"/>
      <c r="N36" s="20">
        <f>J36*0.1</f>
        <v>28.1</v>
      </c>
      <c r="O36" s="20"/>
      <c r="P36" s="20"/>
      <c r="Q36" s="12"/>
      <c r="R36" s="12"/>
      <c r="S36" s="12"/>
      <c r="T36" s="12"/>
      <c r="U36" s="12"/>
      <c r="V36" s="12"/>
      <c r="W36" s="12">
        <v>1204</v>
      </c>
      <c r="X36" s="157" t="s">
        <v>182</v>
      </c>
      <c r="Y36" s="157"/>
      <c r="Z36" s="12" t="s">
        <v>139</v>
      </c>
      <c r="AA36" s="189" t="s">
        <v>140</v>
      </c>
      <c r="AB36" s="19"/>
      <c r="AC36" s="19"/>
      <c r="AD36" s="186"/>
      <c r="AE36" s="188"/>
      <c r="AF36" s="19"/>
    </row>
    <row r="37" s="144" customFormat="1" ht="125" customHeight="1" spans="1:32">
      <c r="A37" s="12">
        <v>28</v>
      </c>
      <c r="B37" s="12" t="s">
        <v>183</v>
      </c>
      <c r="C37" s="12" t="s">
        <v>184</v>
      </c>
      <c r="D37" s="12" t="s">
        <v>36</v>
      </c>
      <c r="E37" s="12" t="s">
        <v>70</v>
      </c>
      <c r="F37" s="12" t="s">
        <v>41</v>
      </c>
      <c r="G37" s="12" t="s">
        <v>185</v>
      </c>
      <c r="H37" s="157" t="s">
        <v>186</v>
      </c>
      <c r="I37" s="12" t="s">
        <v>181</v>
      </c>
      <c r="J37" s="12">
        <v>317</v>
      </c>
      <c r="K37" s="20">
        <v>15.85</v>
      </c>
      <c r="L37" s="20">
        <f t="shared" si="7"/>
        <v>15.85</v>
      </c>
      <c r="M37" s="20"/>
      <c r="N37" s="20">
        <v>15.85</v>
      </c>
      <c r="O37" s="20"/>
      <c r="P37" s="20"/>
      <c r="Q37" s="12"/>
      <c r="R37" s="12"/>
      <c r="S37" s="12"/>
      <c r="T37" s="12"/>
      <c r="U37" s="12"/>
      <c r="V37" s="12"/>
      <c r="W37" s="12">
        <v>544</v>
      </c>
      <c r="X37" s="157" t="s">
        <v>187</v>
      </c>
      <c r="Y37" s="157"/>
      <c r="Z37" s="12" t="s">
        <v>139</v>
      </c>
      <c r="AA37" s="189" t="s">
        <v>140</v>
      </c>
      <c r="AB37" s="19"/>
      <c r="AC37" s="19"/>
      <c r="AD37" s="186"/>
      <c r="AE37" s="188"/>
      <c r="AF37" s="19"/>
    </row>
    <row r="38" s="144" customFormat="1" ht="128" customHeight="1" spans="1:32">
      <c r="A38" s="12">
        <v>29</v>
      </c>
      <c r="B38" s="12" t="s">
        <v>188</v>
      </c>
      <c r="C38" s="12" t="s">
        <v>189</v>
      </c>
      <c r="D38" s="12" t="s">
        <v>36</v>
      </c>
      <c r="E38" s="12" t="s">
        <v>70</v>
      </c>
      <c r="F38" s="12" t="s">
        <v>41</v>
      </c>
      <c r="G38" s="12" t="s">
        <v>190</v>
      </c>
      <c r="H38" s="157" t="s">
        <v>191</v>
      </c>
      <c r="I38" s="12" t="s">
        <v>181</v>
      </c>
      <c r="J38" s="12">
        <v>2826</v>
      </c>
      <c r="K38" s="20">
        <f t="shared" si="6"/>
        <v>282.6</v>
      </c>
      <c r="L38" s="20">
        <f t="shared" si="7"/>
        <v>282.6</v>
      </c>
      <c r="M38" s="20"/>
      <c r="N38" s="20">
        <f>J38*0.1</f>
        <v>282.6</v>
      </c>
      <c r="O38" s="20"/>
      <c r="P38" s="20"/>
      <c r="Q38" s="12"/>
      <c r="R38" s="12"/>
      <c r="S38" s="12"/>
      <c r="T38" s="12"/>
      <c r="U38" s="12"/>
      <c r="V38" s="12"/>
      <c r="W38" s="12">
        <v>9188</v>
      </c>
      <c r="X38" s="157" t="s">
        <v>192</v>
      </c>
      <c r="Y38" s="157"/>
      <c r="Z38" s="12" t="s">
        <v>139</v>
      </c>
      <c r="AA38" s="189" t="s">
        <v>140</v>
      </c>
      <c r="AB38" s="19"/>
      <c r="AC38" s="19"/>
      <c r="AD38" s="186"/>
      <c r="AE38" s="188"/>
      <c r="AF38" s="19"/>
    </row>
    <row r="39" s="144" customFormat="1" ht="150" customHeight="1" spans="1:32">
      <c r="A39" s="12">
        <v>30</v>
      </c>
      <c r="B39" s="12" t="s">
        <v>193</v>
      </c>
      <c r="C39" s="12" t="s">
        <v>194</v>
      </c>
      <c r="D39" s="12" t="s">
        <v>36</v>
      </c>
      <c r="E39" s="12" t="s">
        <v>70</v>
      </c>
      <c r="F39" s="12" t="s">
        <v>41</v>
      </c>
      <c r="G39" s="12" t="s">
        <v>195</v>
      </c>
      <c r="H39" s="157" t="s">
        <v>196</v>
      </c>
      <c r="I39" s="12" t="s">
        <v>197</v>
      </c>
      <c r="J39" s="12">
        <v>57472.1</v>
      </c>
      <c r="K39" s="20">
        <f t="shared" si="6"/>
        <v>287.3605</v>
      </c>
      <c r="L39" s="20">
        <f t="shared" si="7"/>
        <v>287.3605</v>
      </c>
      <c r="M39" s="20"/>
      <c r="N39" s="20">
        <f>J39*0.005</f>
        <v>287.3605</v>
      </c>
      <c r="O39" s="20"/>
      <c r="P39" s="20"/>
      <c r="Q39" s="12"/>
      <c r="R39" s="12"/>
      <c r="S39" s="12"/>
      <c r="T39" s="12"/>
      <c r="U39" s="12"/>
      <c r="V39" s="12"/>
      <c r="W39" s="12">
        <v>9468</v>
      </c>
      <c r="X39" s="157" t="s">
        <v>198</v>
      </c>
      <c r="Y39" s="157"/>
      <c r="Z39" s="12" t="s">
        <v>139</v>
      </c>
      <c r="AA39" s="189" t="s">
        <v>140</v>
      </c>
      <c r="AB39" s="19"/>
      <c r="AC39" s="19"/>
      <c r="AD39" s="186"/>
      <c r="AE39" s="188"/>
      <c r="AF39" s="19"/>
    </row>
    <row r="40" s="144" customFormat="1" ht="150" customHeight="1" spans="1:32">
      <c r="A40" s="12">
        <v>31</v>
      </c>
      <c r="B40" s="12" t="s">
        <v>199</v>
      </c>
      <c r="C40" s="12" t="s">
        <v>200</v>
      </c>
      <c r="D40" s="12" t="s">
        <v>36</v>
      </c>
      <c r="E40" s="12" t="s">
        <v>70</v>
      </c>
      <c r="F40" s="12" t="s">
        <v>41</v>
      </c>
      <c r="G40" s="12" t="s">
        <v>201</v>
      </c>
      <c r="H40" s="160" t="s">
        <v>202</v>
      </c>
      <c r="I40" s="19" t="s">
        <v>203</v>
      </c>
      <c r="J40" s="12">
        <v>1</v>
      </c>
      <c r="K40" s="20">
        <f t="shared" si="6"/>
        <v>278</v>
      </c>
      <c r="L40" s="20">
        <f t="shared" si="7"/>
        <v>278</v>
      </c>
      <c r="M40" s="19"/>
      <c r="N40" s="20">
        <v>278</v>
      </c>
      <c r="O40" s="20"/>
      <c r="P40" s="20"/>
      <c r="Q40" s="12"/>
      <c r="R40" s="12"/>
      <c r="S40" s="12"/>
      <c r="T40" s="12"/>
      <c r="U40" s="12"/>
      <c r="V40" s="12"/>
      <c r="W40" s="12"/>
      <c r="X40" s="157"/>
      <c r="Y40" s="157"/>
      <c r="Z40" s="12" t="s">
        <v>79</v>
      </c>
      <c r="AA40" s="189" t="s">
        <v>80</v>
      </c>
      <c r="AB40" s="19"/>
      <c r="AC40" s="19"/>
      <c r="AD40" s="186"/>
      <c r="AE40" s="188"/>
      <c r="AF40" s="19"/>
    </row>
    <row r="41" s="144" customFormat="1" ht="150" customHeight="1" spans="1:32">
      <c r="A41" s="12">
        <v>32</v>
      </c>
      <c r="B41" s="12" t="s">
        <v>204</v>
      </c>
      <c r="C41" s="161" t="s">
        <v>205</v>
      </c>
      <c r="D41" s="12" t="s">
        <v>36</v>
      </c>
      <c r="E41" s="12" t="s">
        <v>70</v>
      </c>
      <c r="F41" s="12" t="s">
        <v>41</v>
      </c>
      <c r="G41" s="12" t="s">
        <v>201</v>
      </c>
      <c r="H41" s="157" t="s">
        <v>206</v>
      </c>
      <c r="I41" s="19" t="s">
        <v>44</v>
      </c>
      <c r="J41" s="12">
        <v>300</v>
      </c>
      <c r="K41" s="20">
        <f t="shared" si="6"/>
        <v>190</v>
      </c>
      <c r="L41" s="20">
        <f t="shared" si="7"/>
        <v>190</v>
      </c>
      <c r="M41" s="19">
        <v>190</v>
      </c>
      <c r="N41" s="20"/>
      <c r="O41" s="20"/>
      <c r="P41" s="20"/>
      <c r="Q41" s="12"/>
      <c r="R41" s="12"/>
      <c r="S41" s="12"/>
      <c r="T41" s="12"/>
      <c r="U41" s="12"/>
      <c r="V41" s="12"/>
      <c r="W41" s="12"/>
      <c r="X41" s="157"/>
      <c r="Y41" s="157"/>
      <c r="Z41" s="12" t="s">
        <v>79</v>
      </c>
      <c r="AA41" s="189" t="s">
        <v>80</v>
      </c>
      <c r="AB41" s="19"/>
      <c r="AC41" s="19"/>
      <c r="AD41" s="186"/>
      <c r="AE41" s="188"/>
      <c r="AF41" s="19"/>
    </row>
    <row r="42" s="144" customFormat="1" ht="100" customHeight="1" spans="1:32">
      <c r="A42" s="12">
        <v>33</v>
      </c>
      <c r="B42" s="12" t="s">
        <v>207</v>
      </c>
      <c r="C42" s="12" t="s">
        <v>208</v>
      </c>
      <c r="D42" s="12" t="s">
        <v>36</v>
      </c>
      <c r="E42" s="12" t="s">
        <v>209</v>
      </c>
      <c r="F42" s="19" t="s">
        <v>41</v>
      </c>
      <c r="G42" s="19" t="s">
        <v>210</v>
      </c>
      <c r="H42" s="15" t="s">
        <v>211</v>
      </c>
      <c r="I42" s="19" t="s">
        <v>212</v>
      </c>
      <c r="J42" s="19">
        <f>32673+10185</f>
        <v>42858</v>
      </c>
      <c r="K42" s="20">
        <f t="shared" si="6"/>
        <v>1000</v>
      </c>
      <c r="L42" s="20">
        <f t="shared" si="7"/>
        <v>1000</v>
      </c>
      <c r="M42" s="174">
        <v>1000</v>
      </c>
      <c r="N42" s="174"/>
      <c r="O42" s="174"/>
      <c r="P42" s="174"/>
      <c r="Q42" s="19"/>
      <c r="R42" s="19"/>
      <c r="S42" s="19"/>
      <c r="T42" s="19"/>
      <c r="U42" s="19"/>
      <c r="V42" s="19"/>
      <c r="W42" s="19">
        <v>9415</v>
      </c>
      <c r="X42" s="157" t="s">
        <v>213</v>
      </c>
      <c r="Y42" s="15"/>
      <c r="Z42" s="19" t="s">
        <v>79</v>
      </c>
      <c r="AA42" s="21" t="s">
        <v>80</v>
      </c>
      <c r="AB42" s="19"/>
      <c r="AC42" s="19"/>
      <c r="AD42" s="186"/>
      <c r="AE42" s="12"/>
      <c r="AF42" s="19"/>
    </row>
    <row r="43" s="99" customFormat="1" ht="43" customHeight="1" spans="1:32">
      <c r="A43" s="162" t="s">
        <v>214</v>
      </c>
      <c r="B43" s="163"/>
      <c r="C43" s="164"/>
      <c r="D43" s="106"/>
      <c r="E43" s="11"/>
      <c r="F43" s="11"/>
      <c r="G43" s="11"/>
      <c r="H43" s="11"/>
      <c r="I43" s="117"/>
      <c r="J43" s="117"/>
      <c r="K43" s="18">
        <f>SUM(K44:K75)</f>
        <v>32684.296</v>
      </c>
      <c r="L43" s="18">
        <f t="shared" ref="L43:V43" si="8">SUM(L44:L75)</f>
        <v>32522.416</v>
      </c>
      <c r="M43" s="18">
        <f t="shared" si="8"/>
        <v>25909.016</v>
      </c>
      <c r="N43" s="18">
        <f t="shared" si="8"/>
        <v>6613.4</v>
      </c>
      <c r="O43" s="18">
        <f t="shared" si="8"/>
        <v>0</v>
      </c>
      <c r="P43" s="18">
        <f t="shared" si="8"/>
        <v>0</v>
      </c>
      <c r="Q43" s="18">
        <f t="shared" si="8"/>
        <v>0</v>
      </c>
      <c r="R43" s="18">
        <f t="shared" si="8"/>
        <v>0</v>
      </c>
      <c r="S43" s="18">
        <f t="shared" si="8"/>
        <v>0</v>
      </c>
      <c r="T43" s="18">
        <f t="shared" si="8"/>
        <v>0</v>
      </c>
      <c r="U43" s="18">
        <f t="shared" si="8"/>
        <v>161.88</v>
      </c>
      <c r="V43" s="18">
        <f t="shared" si="8"/>
        <v>0</v>
      </c>
      <c r="W43" s="11"/>
      <c r="X43" s="179"/>
      <c r="Y43" s="179"/>
      <c r="Z43" s="123"/>
      <c r="AA43" s="123"/>
      <c r="AB43" s="127"/>
      <c r="AC43" s="127"/>
      <c r="AD43" s="127"/>
      <c r="AE43" s="123"/>
      <c r="AF43" s="127"/>
    </row>
    <row r="44" s="144" customFormat="1" ht="121.5" spans="1:32">
      <c r="A44" s="12">
        <v>34</v>
      </c>
      <c r="B44" s="12" t="s">
        <v>215</v>
      </c>
      <c r="C44" s="12" t="s">
        <v>216</v>
      </c>
      <c r="D44" s="12" t="s">
        <v>36</v>
      </c>
      <c r="E44" s="12" t="s">
        <v>40</v>
      </c>
      <c r="F44" s="12" t="s">
        <v>41</v>
      </c>
      <c r="G44" s="12" t="s">
        <v>217</v>
      </c>
      <c r="H44" s="157" t="s">
        <v>218</v>
      </c>
      <c r="I44" s="12" t="s">
        <v>44</v>
      </c>
      <c r="J44" s="12">
        <v>3700</v>
      </c>
      <c r="K44" s="20">
        <f>SUM(L44,T44,U44,V44)</f>
        <v>666</v>
      </c>
      <c r="L44" s="20">
        <f>SUM(M44:S44)</f>
        <v>666</v>
      </c>
      <c r="M44" s="20">
        <v>666</v>
      </c>
      <c r="N44" s="20"/>
      <c r="O44" s="20"/>
      <c r="P44" s="20"/>
      <c r="Q44" s="12"/>
      <c r="R44" s="12"/>
      <c r="S44" s="12"/>
      <c r="T44" s="12"/>
      <c r="U44" s="12"/>
      <c r="V44" s="12"/>
      <c r="W44" s="12">
        <v>500</v>
      </c>
      <c r="X44" s="157" t="s">
        <v>219</v>
      </c>
      <c r="Y44" s="157"/>
      <c r="Z44" s="12" t="s">
        <v>79</v>
      </c>
      <c r="AA44" s="12" t="s">
        <v>80</v>
      </c>
      <c r="AB44" s="12"/>
      <c r="AC44" s="19"/>
      <c r="AD44" s="19"/>
      <c r="AE44" s="19"/>
      <c r="AF44" s="19"/>
    </row>
    <row r="45" s="144" customFormat="1" ht="121.5" spans="1:32">
      <c r="A45" s="12">
        <v>35</v>
      </c>
      <c r="B45" s="12" t="s">
        <v>220</v>
      </c>
      <c r="C45" s="12" t="s">
        <v>221</v>
      </c>
      <c r="D45" s="12" t="s">
        <v>36</v>
      </c>
      <c r="E45" s="12" t="s">
        <v>40</v>
      </c>
      <c r="F45" s="12" t="s">
        <v>41</v>
      </c>
      <c r="G45" s="12" t="s">
        <v>222</v>
      </c>
      <c r="H45" s="157" t="s">
        <v>223</v>
      </c>
      <c r="I45" s="12" t="s">
        <v>44</v>
      </c>
      <c r="J45" s="12">
        <v>5975.7</v>
      </c>
      <c r="K45" s="20">
        <f t="shared" ref="K45:K73" si="9">SUM(L45,T45,U45,V45)</f>
        <v>1075.626</v>
      </c>
      <c r="L45" s="20">
        <f t="shared" ref="L45:L71" si="10">SUM(M45:S45)</f>
        <v>1075.626</v>
      </c>
      <c r="M45" s="20">
        <f t="shared" ref="M45:M59" si="11">J45*0.18</f>
        <v>1075.626</v>
      </c>
      <c r="N45" s="20"/>
      <c r="O45" s="20"/>
      <c r="P45" s="20"/>
      <c r="Q45" s="12"/>
      <c r="R45" s="12"/>
      <c r="S45" s="12"/>
      <c r="T45" s="12"/>
      <c r="U45" s="12"/>
      <c r="V45" s="12"/>
      <c r="W45" s="12">
        <v>1500</v>
      </c>
      <c r="X45" s="157" t="s">
        <v>224</v>
      </c>
      <c r="Y45" s="157"/>
      <c r="Z45" s="12" t="s">
        <v>79</v>
      </c>
      <c r="AA45" s="12" t="s">
        <v>80</v>
      </c>
      <c r="AB45" s="12"/>
      <c r="AC45" s="19"/>
      <c r="AD45" s="19"/>
      <c r="AE45" s="19"/>
      <c r="AF45" s="19"/>
    </row>
    <row r="46" s="144" customFormat="1" ht="121.5" spans="1:32">
      <c r="A46" s="12">
        <v>36</v>
      </c>
      <c r="B46" s="12" t="s">
        <v>225</v>
      </c>
      <c r="C46" s="12" t="s">
        <v>226</v>
      </c>
      <c r="D46" s="12" t="s">
        <v>36</v>
      </c>
      <c r="E46" s="12" t="s">
        <v>40</v>
      </c>
      <c r="F46" s="12" t="s">
        <v>41</v>
      </c>
      <c r="G46" s="12" t="s">
        <v>227</v>
      </c>
      <c r="H46" s="157" t="s">
        <v>228</v>
      </c>
      <c r="I46" s="12" t="s">
        <v>44</v>
      </c>
      <c r="J46" s="12">
        <v>7600</v>
      </c>
      <c r="K46" s="20">
        <f t="shared" si="9"/>
        <v>6761.88</v>
      </c>
      <c r="L46" s="20">
        <f t="shared" si="10"/>
        <v>6600</v>
      </c>
      <c r="M46" s="20">
        <v>2200</v>
      </c>
      <c r="N46" s="20">
        <v>4400</v>
      </c>
      <c r="O46" s="20"/>
      <c r="P46" s="20"/>
      <c r="Q46" s="12"/>
      <c r="R46" s="12"/>
      <c r="S46" s="12"/>
      <c r="T46" s="12"/>
      <c r="U46" s="12">
        <f>94.88+67</f>
        <v>161.88</v>
      </c>
      <c r="V46" s="12"/>
      <c r="W46" s="12">
        <v>1600</v>
      </c>
      <c r="X46" s="157" t="s">
        <v>229</v>
      </c>
      <c r="Y46" s="157"/>
      <c r="Z46" s="12" t="s">
        <v>79</v>
      </c>
      <c r="AA46" s="12" t="s">
        <v>80</v>
      </c>
      <c r="AB46" s="12"/>
      <c r="AC46" s="19"/>
      <c r="AD46" s="19"/>
      <c r="AE46" s="19"/>
      <c r="AF46" s="19"/>
    </row>
    <row r="47" s="144" customFormat="1" ht="121.5" spans="1:32">
      <c r="A47" s="12">
        <v>37</v>
      </c>
      <c r="B47" s="12" t="s">
        <v>230</v>
      </c>
      <c r="C47" s="12" t="s">
        <v>231</v>
      </c>
      <c r="D47" s="12" t="s">
        <v>36</v>
      </c>
      <c r="E47" s="12" t="s">
        <v>40</v>
      </c>
      <c r="F47" s="12" t="s">
        <v>41</v>
      </c>
      <c r="G47" s="12" t="s">
        <v>232</v>
      </c>
      <c r="H47" s="157" t="s">
        <v>233</v>
      </c>
      <c r="I47" s="12" t="s">
        <v>44</v>
      </c>
      <c r="J47" s="12">
        <v>6560</v>
      </c>
      <c r="K47" s="20">
        <f t="shared" si="9"/>
        <v>1180.8</v>
      </c>
      <c r="L47" s="20">
        <f t="shared" si="10"/>
        <v>1180.8</v>
      </c>
      <c r="M47" s="20">
        <f t="shared" si="11"/>
        <v>1180.8</v>
      </c>
      <c r="N47" s="20"/>
      <c r="O47" s="20"/>
      <c r="P47" s="20"/>
      <c r="Q47" s="12"/>
      <c r="R47" s="12"/>
      <c r="S47" s="12"/>
      <c r="T47" s="12"/>
      <c r="U47" s="12"/>
      <c r="V47" s="12"/>
      <c r="W47" s="12">
        <v>700</v>
      </c>
      <c r="X47" s="157" t="s">
        <v>234</v>
      </c>
      <c r="Y47" s="157"/>
      <c r="Z47" s="12" t="s">
        <v>79</v>
      </c>
      <c r="AA47" s="12" t="s">
        <v>80</v>
      </c>
      <c r="AB47" s="12"/>
      <c r="AC47" s="19"/>
      <c r="AD47" s="19"/>
      <c r="AE47" s="19"/>
      <c r="AF47" s="19"/>
    </row>
    <row r="48" s="144" customFormat="1" ht="121.5" spans="1:32">
      <c r="A48" s="12">
        <v>38</v>
      </c>
      <c r="B48" s="12" t="s">
        <v>235</v>
      </c>
      <c r="C48" s="12" t="s">
        <v>236</v>
      </c>
      <c r="D48" s="12" t="s">
        <v>36</v>
      </c>
      <c r="E48" s="12" t="s">
        <v>40</v>
      </c>
      <c r="F48" s="12" t="s">
        <v>41</v>
      </c>
      <c r="G48" s="12" t="s">
        <v>99</v>
      </c>
      <c r="H48" s="157" t="s">
        <v>237</v>
      </c>
      <c r="I48" s="12" t="s">
        <v>44</v>
      </c>
      <c r="J48" s="12">
        <v>6937</v>
      </c>
      <c r="K48" s="20">
        <f t="shared" si="9"/>
        <v>1248.66</v>
      </c>
      <c r="L48" s="20">
        <f t="shared" si="10"/>
        <v>1248.66</v>
      </c>
      <c r="M48" s="20">
        <f t="shared" si="11"/>
        <v>1248.66</v>
      </c>
      <c r="N48" s="20"/>
      <c r="O48" s="20"/>
      <c r="P48" s="20"/>
      <c r="Q48" s="12"/>
      <c r="R48" s="12"/>
      <c r="S48" s="12"/>
      <c r="T48" s="12"/>
      <c r="U48" s="12"/>
      <c r="V48" s="12"/>
      <c r="W48" s="12">
        <v>1800</v>
      </c>
      <c r="X48" s="157" t="s">
        <v>238</v>
      </c>
      <c r="Y48" s="157"/>
      <c r="Z48" s="12" t="s">
        <v>79</v>
      </c>
      <c r="AA48" s="12" t="s">
        <v>80</v>
      </c>
      <c r="AB48" s="12"/>
      <c r="AC48" s="19"/>
      <c r="AD48" s="19"/>
      <c r="AE48" s="19"/>
      <c r="AF48" s="19"/>
    </row>
    <row r="49" s="144" customFormat="1" ht="121.5" spans="1:32">
      <c r="A49" s="12">
        <v>39</v>
      </c>
      <c r="B49" s="12" t="s">
        <v>239</v>
      </c>
      <c r="C49" s="12" t="s">
        <v>240</v>
      </c>
      <c r="D49" s="12" t="s">
        <v>36</v>
      </c>
      <c r="E49" s="12" t="s">
        <v>40</v>
      </c>
      <c r="F49" s="12" t="s">
        <v>41</v>
      </c>
      <c r="G49" s="12" t="s">
        <v>241</v>
      </c>
      <c r="H49" s="157" t="s">
        <v>242</v>
      </c>
      <c r="I49" s="12" t="s">
        <v>44</v>
      </c>
      <c r="J49" s="12">
        <v>1500</v>
      </c>
      <c r="K49" s="20">
        <f t="shared" si="9"/>
        <v>270</v>
      </c>
      <c r="L49" s="20">
        <f t="shared" si="10"/>
        <v>270</v>
      </c>
      <c r="M49" s="20">
        <f t="shared" si="11"/>
        <v>270</v>
      </c>
      <c r="N49" s="20"/>
      <c r="O49" s="20"/>
      <c r="P49" s="20"/>
      <c r="Q49" s="12"/>
      <c r="R49" s="12"/>
      <c r="S49" s="12"/>
      <c r="T49" s="12"/>
      <c r="U49" s="12"/>
      <c r="V49" s="12"/>
      <c r="W49" s="12">
        <v>600</v>
      </c>
      <c r="X49" s="157" t="s">
        <v>243</v>
      </c>
      <c r="Y49" s="157"/>
      <c r="Z49" s="12" t="s">
        <v>79</v>
      </c>
      <c r="AA49" s="12" t="s">
        <v>80</v>
      </c>
      <c r="AB49" s="12"/>
      <c r="AC49" s="19"/>
      <c r="AD49" s="19"/>
      <c r="AE49" s="19"/>
      <c r="AF49" s="19"/>
    </row>
    <row r="50" s="144" customFormat="1" ht="121.5" spans="1:32">
      <c r="A50" s="12">
        <v>40</v>
      </c>
      <c r="B50" s="12" t="s">
        <v>244</v>
      </c>
      <c r="C50" s="12" t="s">
        <v>245</v>
      </c>
      <c r="D50" s="12" t="s">
        <v>36</v>
      </c>
      <c r="E50" s="12" t="s">
        <v>40</v>
      </c>
      <c r="F50" s="12" t="s">
        <v>41</v>
      </c>
      <c r="G50" s="12" t="s">
        <v>246</v>
      </c>
      <c r="H50" s="157" t="s">
        <v>247</v>
      </c>
      <c r="I50" s="12" t="s">
        <v>44</v>
      </c>
      <c r="J50" s="12">
        <v>4900</v>
      </c>
      <c r="K50" s="20">
        <f t="shared" si="9"/>
        <v>882</v>
      </c>
      <c r="L50" s="20">
        <f t="shared" si="10"/>
        <v>882</v>
      </c>
      <c r="M50" s="20">
        <f t="shared" si="11"/>
        <v>882</v>
      </c>
      <c r="N50" s="20"/>
      <c r="O50" s="20"/>
      <c r="P50" s="20"/>
      <c r="Q50" s="12"/>
      <c r="R50" s="12"/>
      <c r="S50" s="12"/>
      <c r="T50" s="12"/>
      <c r="U50" s="12"/>
      <c r="V50" s="12"/>
      <c r="W50" s="12">
        <v>300</v>
      </c>
      <c r="X50" s="157" t="s">
        <v>248</v>
      </c>
      <c r="Y50" s="157"/>
      <c r="Z50" s="12" t="s">
        <v>79</v>
      </c>
      <c r="AA50" s="12" t="s">
        <v>80</v>
      </c>
      <c r="AB50" s="12"/>
      <c r="AC50" s="19"/>
      <c r="AD50" s="19"/>
      <c r="AE50" s="19"/>
      <c r="AF50" s="19"/>
    </row>
    <row r="51" s="144" customFormat="1" ht="121.5" spans="1:32">
      <c r="A51" s="12">
        <v>41</v>
      </c>
      <c r="B51" s="12" t="s">
        <v>249</v>
      </c>
      <c r="C51" s="12" t="s">
        <v>250</v>
      </c>
      <c r="D51" s="12" t="s">
        <v>36</v>
      </c>
      <c r="E51" s="12" t="s">
        <v>40</v>
      </c>
      <c r="F51" s="12" t="s">
        <v>41</v>
      </c>
      <c r="G51" s="12" t="s">
        <v>251</v>
      </c>
      <c r="H51" s="157" t="s">
        <v>252</v>
      </c>
      <c r="I51" s="12" t="s">
        <v>44</v>
      </c>
      <c r="J51" s="12">
        <v>7076</v>
      </c>
      <c r="K51" s="20">
        <f t="shared" si="9"/>
        <v>1273.68</v>
      </c>
      <c r="L51" s="20">
        <f t="shared" si="10"/>
        <v>1273.68</v>
      </c>
      <c r="M51" s="20">
        <f t="shared" si="11"/>
        <v>1273.68</v>
      </c>
      <c r="N51" s="20"/>
      <c r="O51" s="20"/>
      <c r="P51" s="20"/>
      <c r="Q51" s="12"/>
      <c r="R51" s="12"/>
      <c r="S51" s="12"/>
      <c r="T51" s="12"/>
      <c r="U51" s="12"/>
      <c r="V51" s="12"/>
      <c r="W51" s="12">
        <v>1700</v>
      </c>
      <c r="X51" s="157" t="s">
        <v>253</v>
      </c>
      <c r="Y51" s="157"/>
      <c r="Z51" s="12" t="s">
        <v>79</v>
      </c>
      <c r="AA51" s="12" t="s">
        <v>80</v>
      </c>
      <c r="AB51" s="12"/>
      <c r="AC51" s="19"/>
      <c r="AD51" s="19"/>
      <c r="AE51" s="19"/>
      <c r="AF51" s="19"/>
    </row>
    <row r="52" s="144" customFormat="1" ht="121.5" spans="1:32">
      <c r="A52" s="12">
        <v>42</v>
      </c>
      <c r="B52" s="12" t="s">
        <v>254</v>
      </c>
      <c r="C52" s="12" t="s">
        <v>255</v>
      </c>
      <c r="D52" s="12" t="s">
        <v>36</v>
      </c>
      <c r="E52" s="12" t="s">
        <v>40</v>
      </c>
      <c r="F52" s="12" t="s">
        <v>41</v>
      </c>
      <c r="G52" s="12" t="s">
        <v>256</v>
      </c>
      <c r="H52" s="157" t="s">
        <v>257</v>
      </c>
      <c r="I52" s="12" t="s">
        <v>44</v>
      </c>
      <c r="J52" s="12">
        <v>4870</v>
      </c>
      <c r="K52" s="20">
        <f t="shared" si="9"/>
        <v>876.6</v>
      </c>
      <c r="L52" s="20">
        <f t="shared" si="10"/>
        <v>876.6</v>
      </c>
      <c r="M52" s="20">
        <f t="shared" si="11"/>
        <v>876.6</v>
      </c>
      <c r="N52" s="20"/>
      <c r="O52" s="20"/>
      <c r="P52" s="20"/>
      <c r="Q52" s="12"/>
      <c r="R52" s="12"/>
      <c r="S52" s="12"/>
      <c r="T52" s="12"/>
      <c r="U52" s="12"/>
      <c r="V52" s="12"/>
      <c r="W52" s="12">
        <v>876</v>
      </c>
      <c r="X52" s="157" t="s">
        <v>258</v>
      </c>
      <c r="Y52" s="157"/>
      <c r="Z52" s="12" t="s">
        <v>79</v>
      </c>
      <c r="AA52" s="12" t="s">
        <v>80</v>
      </c>
      <c r="AB52" s="12"/>
      <c r="AC52" s="19"/>
      <c r="AD52" s="19"/>
      <c r="AE52" s="19"/>
      <c r="AF52" s="19"/>
    </row>
    <row r="53" s="144" customFormat="1" ht="121.5" spans="1:32">
      <c r="A53" s="12">
        <v>43</v>
      </c>
      <c r="B53" s="12" t="s">
        <v>259</v>
      </c>
      <c r="C53" s="12" t="s">
        <v>260</v>
      </c>
      <c r="D53" s="12" t="s">
        <v>36</v>
      </c>
      <c r="E53" s="12" t="s">
        <v>40</v>
      </c>
      <c r="F53" s="12" t="s">
        <v>41</v>
      </c>
      <c r="G53" s="12" t="s">
        <v>261</v>
      </c>
      <c r="H53" s="157" t="s">
        <v>262</v>
      </c>
      <c r="I53" s="12" t="s">
        <v>44</v>
      </c>
      <c r="J53" s="12">
        <v>4400</v>
      </c>
      <c r="K53" s="20">
        <f t="shared" si="9"/>
        <v>792</v>
      </c>
      <c r="L53" s="20">
        <f t="shared" si="10"/>
        <v>792</v>
      </c>
      <c r="M53" s="20">
        <f t="shared" si="11"/>
        <v>792</v>
      </c>
      <c r="N53" s="20"/>
      <c r="O53" s="20"/>
      <c r="P53" s="20"/>
      <c r="Q53" s="12"/>
      <c r="R53" s="12"/>
      <c r="S53" s="12"/>
      <c r="T53" s="12"/>
      <c r="U53" s="12"/>
      <c r="V53" s="12"/>
      <c r="W53" s="12">
        <v>243</v>
      </c>
      <c r="X53" s="157" t="s">
        <v>263</v>
      </c>
      <c r="Y53" s="157"/>
      <c r="Z53" s="12" t="s">
        <v>79</v>
      </c>
      <c r="AA53" s="12" t="s">
        <v>80</v>
      </c>
      <c r="AB53" s="12"/>
      <c r="AC53" s="19"/>
      <c r="AD53" s="19"/>
      <c r="AE53" s="19"/>
      <c r="AF53" s="19"/>
    </row>
    <row r="54" s="144" customFormat="1" ht="121.5" spans="1:32">
      <c r="A54" s="12">
        <v>44</v>
      </c>
      <c r="B54" s="12" t="s">
        <v>264</v>
      </c>
      <c r="C54" s="12" t="s">
        <v>265</v>
      </c>
      <c r="D54" s="12" t="s">
        <v>36</v>
      </c>
      <c r="E54" s="12" t="s">
        <v>40</v>
      </c>
      <c r="F54" s="12" t="s">
        <v>41</v>
      </c>
      <c r="G54" s="12" t="s">
        <v>266</v>
      </c>
      <c r="H54" s="157" t="s">
        <v>267</v>
      </c>
      <c r="I54" s="12" t="s">
        <v>44</v>
      </c>
      <c r="J54" s="12">
        <v>4868</v>
      </c>
      <c r="K54" s="20">
        <f t="shared" si="9"/>
        <v>876.24</v>
      </c>
      <c r="L54" s="20">
        <f t="shared" si="10"/>
        <v>876.24</v>
      </c>
      <c r="M54" s="20">
        <f t="shared" si="11"/>
        <v>876.24</v>
      </c>
      <c r="N54" s="20"/>
      <c r="O54" s="20"/>
      <c r="P54" s="20"/>
      <c r="Q54" s="12"/>
      <c r="R54" s="12"/>
      <c r="S54" s="12"/>
      <c r="T54" s="12"/>
      <c r="U54" s="12"/>
      <c r="V54" s="12"/>
      <c r="W54" s="12">
        <v>516</v>
      </c>
      <c r="X54" s="157" t="s">
        <v>268</v>
      </c>
      <c r="Y54" s="157"/>
      <c r="Z54" s="12" t="s">
        <v>79</v>
      </c>
      <c r="AA54" s="12" t="s">
        <v>80</v>
      </c>
      <c r="AB54" s="12"/>
      <c r="AC54" s="19"/>
      <c r="AD54" s="19"/>
      <c r="AE54" s="19"/>
      <c r="AF54" s="19"/>
    </row>
    <row r="55" s="144" customFormat="1" ht="121.5" spans="1:32">
      <c r="A55" s="12">
        <v>45</v>
      </c>
      <c r="B55" s="12" t="s">
        <v>269</v>
      </c>
      <c r="C55" s="12" t="s">
        <v>270</v>
      </c>
      <c r="D55" s="12" t="s">
        <v>36</v>
      </c>
      <c r="E55" s="12" t="s">
        <v>40</v>
      </c>
      <c r="F55" s="12" t="s">
        <v>41</v>
      </c>
      <c r="G55" s="12" t="s">
        <v>271</v>
      </c>
      <c r="H55" s="157" t="s">
        <v>272</v>
      </c>
      <c r="I55" s="12" t="s">
        <v>44</v>
      </c>
      <c r="J55" s="12">
        <v>4770</v>
      </c>
      <c r="K55" s="20">
        <f t="shared" si="9"/>
        <v>858.6</v>
      </c>
      <c r="L55" s="20">
        <f t="shared" si="10"/>
        <v>858.6</v>
      </c>
      <c r="M55" s="20">
        <f t="shared" si="11"/>
        <v>858.6</v>
      </c>
      <c r="N55" s="20"/>
      <c r="O55" s="20"/>
      <c r="P55" s="20"/>
      <c r="Q55" s="12"/>
      <c r="R55" s="12"/>
      <c r="S55" s="12"/>
      <c r="T55" s="12"/>
      <c r="U55" s="12"/>
      <c r="V55" s="12"/>
      <c r="W55" s="12">
        <v>858</v>
      </c>
      <c r="X55" s="157" t="s">
        <v>273</v>
      </c>
      <c r="Y55" s="157"/>
      <c r="Z55" s="12" t="s">
        <v>79</v>
      </c>
      <c r="AA55" s="12" t="s">
        <v>80</v>
      </c>
      <c r="AB55" s="12"/>
      <c r="AC55" s="19"/>
      <c r="AD55" s="19"/>
      <c r="AE55" s="19"/>
      <c r="AF55" s="19"/>
    </row>
    <row r="56" s="144" customFormat="1" ht="121.5" spans="1:32">
      <c r="A56" s="12">
        <v>46</v>
      </c>
      <c r="B56" s="12" t="s">
        <v>274</v>
      </c>
      <c r="C56" s="12" t="s">
        <v>275</v>
      </c>
      <c r="D56" s="12" t="s">
        <v>36</v>
      </c>
      <c r="E56" s="12" t="s">
        <v>40</v>
      </c>
      <c r="F56" s="12" t="s">
        <v>41</v>
      </c>
      <c r="G56" s="12" t="s">
        <v>276</v>
      </c>
      <c r="H56" s="157" t="s">
        <v>277</v>
      </c>
      <c r="I56" s="12" t="s">
        <v>44</v>
      </c>
      <c r="J56" s="12">
        <v>4987</v>
      </c>
      <c r="K56" s="20">
        <f t="shared" si="9"/>
        <v>897.66</v>
      </c>
      <c r="L56" s="20">
        <f t="shared" si="10"/>
        <v>897.66</v>
      </c>
      <c r="M56" s="20">
        <f t="shared" si="11"/>
        <v>897.66</v>
      </c>
      <c r="N56" s="20"/>
      <c r="O56" s="20"/>
      <c r="P56" s="20"/>
      <c r="Q56" s="12"/>
      <c r="R56" s="12"/>
      <c r="S56" s="12"/>
      <c r="T56" s="12"/>
      <c r="U56" s="12"/>
      <c r="V56" s="12"/>
      <c r="W56" s="12">
        <v>900</v>
      </c>
      <c r="X56" s="157" t="s">
        <v>278</v>
      </c>
      <c r="Y56" s="157"/>
      <c r="Z56" s="12" t="s">
        <v>79</v>
      </c>
      <c r="AA56" s="12" t="s">
        <v>80</v>
      </c>
      <c r="AB56" s="12"/>
      <c r="AC56" s="19"/>
      <c r="AD56" s="19"/>
      <c r="AE56" s="19"/>
      <c r="AF56" s="19"/>
    </row>
    <row r="57" s="144" customFormat="1" ht="121.5" spans="1:32">
      <c r="A57" s="12">
        <v>47</v>
      </c>
      <c r="B57" s="12" t="s">
        <v>279</v>
      </c>
      <c r="C57" s="12" t="s">
        <v>280</v>
      </c>
      <c r="D57" s="12" t="s">
        <v>36</v>
      </c>
      <c r="E57" s="12" t="s">
        <v>40</v>
      </c>
      <c r="F57" s="12" t="s">
        <v>41</v>
      </c>
      <c r="G57" s="12" t="s">
        <v>281</v>
      </c>
      <c r="H57" s="157" t="s">
        <v>282</v>
      </c>
      <c r="I57" s="12" t="s">
        <v>44</v>
      </c>
      <c r="J57" s="12">
        <v>8065</v>
      </c>
      <c r="K57" s="20">
        <f t="shared" si="9"/>
        <v>1841.7</v>
      </c>
      <c r="L57" s="20">
        <f t="shared" si="10"/>
        <v>1841.7</v>
      </c>
      <c r="M57" s="20">
        <f t="shared" si="11"/>
        <v>1451.7</v>
      </c>
      <c r="N57" s="20">
        <v>390</v>
      </c>
      <c r="O57" s="20"/>
      <c r="P57" s="20"/>
      <c r="Q57" s="12"/>
      <c r="R57" s="12"/>
      <c r="S57" s="12"/>
      <c r="T57" s="12"/>
      <c r="U57" s="12"/>
      <c r="V57" s="12"/>
      <c r="W57" s="12">
        <v>1100</v>
      </c>
      <c r="X57" s="157" t="s">
        <v>283</v>
      </c>
      <c r="Y57" s="157"/>
      <c r="Z57" s="12" t="s">
        <v>79</v>
      </c>
      <c r="AA57" s="12" t="s">
        <v>80</v>
      </c>
      <c r="AB57" s="19"/>
      <c r="AC57" s="19"/>
      <c r="AD57" s="19"/>
      <c r="AE57" s="12"/>
      <c r="AF57" s="19"/>
    </row>
    <row r="58" s="144" customFormat="1" ht="121.5" spans="1:32">
      <c r="A58" s="12">
        <v>48</v>
      </c>
      <c r="B58" s="12" t="s">
        <v>284</v>
      </c>
      <c r="C58" s="12" t="s">
        <v>285</v>
      </c>
      <c r="D58" s="12" t="s">
        <v>36</v>
      </c>
      <c r="E58" s="12" t="s">
        <v>40</v>
      </c>
      <c r="F58" s="12" t="s">
        <v>41</v>
      </c>
      <c r="G58" s="12" t="s">
        <v>286</v>
      </c>
      <c r="H58" s="157" t="s">
        <v>287</v>
      </c>
      <c r="I58" s="12" t="s">
        <v>44</v>
      </c>
      <c r="J58" s="12">
        <v>14640</v>
      </c>
      <c r="K58" s="20">
        <f t="shared" si="9"/>
        <v>2635.2</v>
      </c>
      <c r="L58" s="20">
        <f t="shared" si="10"/>
        <v>2635.2</v>
      </c>
      <c r="M58" s="20">
        <f t="shared" si="11"/>
        <v>2635.2</v>
      </c>
      <c r="N58" s="20"/>
      <c r="O58" s="20"/>
      <c r="P58" s="20"/>
      <c r="Q58" s="12"/>
      <c r="R58" s="12"/>
      <c r="S58" s="12"/>
      <c r="T58" s="12"/>
      <c r="U58" s="12"/>
      <c r="V58" s="12"/>
      <c r="W58" s="12">
        <v>2635</v>
      </c>
      <c r="X58" s="157" t="s">
        <v>288</v>
      </c>
      <c r="Y58" s="157"/>
      <c r="Z58" s="12" t="s">
        <v>79</v>
      </c>
      <c r="AA58" s="12" t="s">
        <v>80</v>
      </c>
      <c r="AB58" s="19"/>
      <c r="AC58" s="19"/>
      <c r="AD58" s="19"/>
      <c r="AE58" s="12"/>
      <c r="AF58" s="19"/>
    </row>
    <row r="59" s="144" customFormat="1" ht="121.5" spans="1:32">
      <c r="A59" s="12">
        <v>49</v>
      </c>
      <c r="B59" s="12" t="s">
        <v>289</v>
      </c>
      <c r="C59" s="12" t="s">
        <v>290</v>
      </c>
      <c r="D59" s="12" t="s">
        <v>36</v>
      </c>
      <c r="E59" s="12" t="s">
        <v>40</v>
      </c>
      <c r="F59" s="12" t="s">
        <v>41</v>
      </c>
      <c r="G59" s="12" t="s">
        <v>291</v>
      </c>
      <c r="H59" s="157" t="s">
        <v>292</v>
      </c>
      <c r="I59" s="12" t="s">
        <v>44</v>
      </c>
      <c r="J59" s="12">
        <v>2450</v>
      </c>
      <c r="K59" s="20">
        <f t="shared" si="9"/>
        <v>441</v>
      </c>
      <c r="L59" s="20">
        <f t="shared" si="10"/>
        <v>441</v>
      </c>
      <c r="M59" s="20">
        <f t="shared" si="11"/>
        <v>441</v>
      </c>
      <c r="N59" s="20"/>
      <c r="O59" s="20"/>
      <c r="P59" s="20"/>
      <c r="Q59" s="12"/>
      <c r="R59" s="12"/>
      <c r="S59" s="12"/>
      <c r="T59" s="12"/>
      <c r="U59" s="12"/>
      <c r="V59" s="12"/>
      <c r="W59" s="12">
        <v>441</v>
      </c>
      <c r="X59" s="157" t="s">
        <v>293</v>
      </c>
      <c r="Y59" s="157"/>
      <c r="Z59" s="12" t="s">
        <v>79</v>
      </c>
      <c r="AA59" s="12" t="s">
        <v>80</v>
      </c>
      <c r="AB59" s="19"/>
      <c r="AC59" s="19"/>
      <c r="AD59" s="19"/>
      <c r="AE59" s="12"/>
      <c r="AF59" s="19"/>
    </row>
    <row r="60" s="144" customFormat="1" ht="92" customHeight="1" spans="1:32">
      <c r="A60" s="12">
        <v>50</v>
      </c>
      <c r="B60" s="12" t="s">
        <v>294</v>
      </c>
      <c r="C60" s="12" t="s">
        <v>295</v>
      </c>
      <c r="D60" s="12" t="s">
        <v>36</v>
      </c>
      <c r="E60" s="12" t="s">
        <v>40</v>
      </c>
      <c r="F60" s="12" t="s">
        <v>41</v>
      </c>
      <c r="G60" s="12" t="s">
        <v>222</v>
      </c>
      <c r="H60" s="157" t="s">
        <v>296</v>
      </c>
      <c r="I60" s="12" t="s">
        <v>44</v>
      </c>
      <c r="J60" s="12">
        <v>2755</v>
      </c>
      <c r="K60" s="20">
        <f t="shared" si="9"/>
        <v>413.25</v>
      </c>
      <c r="L60" s="20">
        <f t="shared" si="10"/>
        <v>413.25</v>
      </c>
      <c r="M60" s="20">
        <f>J60*0.15</f>
        <v>413.25</v>
      </c>
      <c r="N60" s="20"/>
      <c r="O60" s="20"/>
      <c r="P60" s="20"/>
      <c r="Q60" s="12"/>
      <c r="R60" s="12"/>
      <c r="S60" s="12"/>
      <c r="T60" s="12"/>
      <c r="U60" s="12"/>
      <c r="V60" s="12"/>
      <c r="W60" s="12">
        <v>1500</v>
      </c>
      <c r="X60" s="157" t="s">
        <v>297</v>
      </c>
      <c r="Y60" s="157"/>
      <c r="Z60" s="12" t="s">
        <v>79</v>
      </c>
      <c r="AA60" s="12" t="s">
        <v>80</v>
      </c>
      <c r="AB60" s="19"/>
      <c r="AC60" s="19"/>
      <c r="AD60" s="19"/>
      <c r="AE60" s="12"/>
      <c r="AF60" s="19"/>
    </row>
    <row r="61" s="144" customFormat="1" ht="92" customHeight="1" spans="1:32">
      <c r="A61" s="12">
        <v>51</v>
      </c>
      <c r="B61" s="12" t="s">
        <v>298</v>
      </c>
      <c r="C61" s="12" t="s">
        <v>299</v>
      </c>
      <c r="D61" s="12" t="s">
        <v>36</v>
      </c>
      <c r="E61" s="12" t="s">
        <v>40</v>
      </c>
      <c r="F61" s="12" t="s">
        <v>41</v>
      </c>
      <c r="G61" s="12" t="s">
        <v>227</v>
      </c>
      <c r="H61" s="157" t="s">
        <v>300</v>
      </c>
      <c r="I61" s="12" t="s">
        <v>44</v>
      </c>
      <c r="J61" s="12">
        <v>5000</v>
      </c>
      <c r="K61" s="20">
        <f t="shared" si="9"/>
        <v>750</v>
      </c>
      <c r="L61" s="20">
        <f t="shared" si="10"/>
        <v>750</v>
      </c>
      <c r="M61" s="20">
        <f>J61*0.15</f>
        <v>750</v>
      </c>
      <c r="N61" s="20"/>
      <c r="O61" s="20"/>
      <c r="P61" s="20"/>
      <c r="Q61" s="12"/>
      <c r="R61" s="12"/>
      <c r="S61" s="12"/>
      <c r="T61" s="12"/>
      <c r="U61" s="12"/>
      <c r="V61" s="12"/>
      <c r="W61" s="12">
        <v>3200</v>
      </c>
      <c r="X61" s="157" t="s">
        <v>301</v>
      </c>
      <c r="Y61" s="157"/>
      <c r="Z61" s="12" t="s">
        <v>79</v>
      </c>
      <c r="AA61" s="12" t="s">
        <v>80</v>
      </c>
      <c r="AB61" s="19"/>
      <c r="AC61" s="19"/>
      <c r="AD61" s="19"/>
      <c r="AE61" s="12"/>
      <c r="AF61" s="19"/>
    </row>
    <row r="62" s="144" customFormat="1" ht="92" customHeight="1" spans="1:32">
      <c r="A62" s="12">
        <v>52</v>
      </c>
      <c r="B62" s="12" t="s">
        <v>302</v>
      </c>
      <c r="C62" s="12" t="s">
        <v>303</v>
      </c>
      <c r="D62" s="12" t="s">
        <v>36</v>
      </c>
      <c r="E62" s="12" t="s">
        <v>40</v>
      </c>
      <c r="F62" s="12" t="s">
        <v>41</v>
      </c>
      <c r="G62" s="12" t="s">
        <v>99</v>
      </c>
      <c r="H62" s="157" t="s">
        <v>304</v>
      </c>
      <c r="I62" s="12" t="s">
        <v>44</v>
      </c>
      <c r="J62" s="12">
        <v>6000</v>
      </c>
      <c r="K62" s="20">
        <f t="shared" si="9"/>
        <v>900</v>
      </c>
      <c r="L62" s="20">
        <f t="shared" si="10"/>
        <v>900</v>
      </c>
      <c r="M62" s="20">
        <f>J62*0.15</f>
        <v>900</v>
      </c>
      <c r="N62" s="20"/>
      <c r="O62" s="20"/>
      <c r="P62" s="20"/>
      <c r="Q62" s="12"/>
      <c r="R62" s="12"/>
      <c r="S62" s="12"/>
      <c r="T62" s="12"/>
      <c r="U62" s="12"/>
      <c r="V62" s="12"/>
      <c r="W62" s="12">
        <v>3200</v>
      </c>
      <c r="X62" s="157" t="s">
        <v>305</v>
      </c>
      <c r="Y62" s="157"/>
      <c r="Z62" s="12" t="s">
        <v>79</v>
      </c>
      <c r="AA62" s="12" t="s">
        <v>80</v>
      </c>
      <c r="AB62" s="19"/>
      <c r="AC62" s="19"/>
      <c r="AD62" s="19"/>
      <c r="AE62" s="12"/>
      <c r="AF62" s="19"/>
    </row>
    <row r="63" s="144" customFormat="1" ht="92" customHeight="1" spans="1:32">
      <c r="A63" s="12">
        <v>53</v>
      </c>
      <c r="B63" s="12" t="s">
        <v>306</v>
      </c>
      <c r="C63" s="12" t="s">
        <v>307</v>
      </c>
      <c r="D63" s="12" t="s">
        <v>36</v>
      </c>
      <c r="E63" s="12" t="s">
        <v>40</v>
      </c>
      <c r="F63" s="12" t="s">
        <v>41</v>
      </c>
      <c r="G63" s="12" t="s">
        <v>308</v>
      </c>
      <c r="H63" s="157" t="s">
        <v>309</v>
      </c>
      <c r="I63" s="12" t="s">
        <v>44</v>
      </c>
      <c r="J63" s="12">
        <v>280</v>
      </c>
      <c r="K63" s="20">
        <f t="shared" si="9"/>
        <v>42</v>
      </c>
      <c r="L63" s="20">
        <f t="shared" si="10"/>
        <v>42</v>
      </c>
      <c r="M63" s="20">
        <v>42</v>
      </c>
      <c r="N63" s="20"/>
      <c r="O63" s="20"/>
      <c r="P63" s="20"/>
      <c r="Q63" s="12"/>
      <c r="R63" s="12"/>
      <c r="S63" s="12"/>
      <c r="T63" s="12"/>
      <c r="U63" s="12"/>
      <c r="V63" s="12"/>
      <c r="W63" s="12">
        <v>280</v>
      </c>
      <c r="X63" s="157" t="s">
        <v>310</v>
      </c>
      <c r="Y63" s="157"/>
      <c r="Z63" s="12" t="s">
        <v>79</v>
      </c>
      <c r="AA63" s="12" t="s">
        <v>80</v>
      </c>
      <c r="AB63" s="19"/>
      <c r="AC63" s="19"/>
      <c r="AD63" s="19"/>
      <c r="AE63" s="12"/>
      <c r="AF63" s="19"/>
    </row>
    <row r="64" s="144" customFormat="1" ht="92" customHeight="1" spans="1:32">
      <c r="A64" s="12">
        <v>54</v>
      </c>
      <c r="B64" s="12" t="s">
        <v>311</v>
      </c>
      <c r="C64" s="12" t="s">
        <v>312</v>
      </c>
      <c r="D64" s="12" t="s">
        <v>36</v>
      </c>
      <c r="E64" s="12" t="s">
        <v>40</v>
      </c>
      <c r="F64" s="12" t="s">
        <v>41</v>
      </c>
      <c r="G64" s="12" t="s">
        <v>241</v>
      </c>
      <c r="H64" s="157" t="s">
        <v>313</v>
      </c>
      <c r="I64" s="12" t="s">
        <v>44</v>
      </c>
      <c r="J64" s="12">
        <v>1500</v>
      </c>
      <c r="K64" s="20">
        <f t="shared" si="9"/>
        <v>225</v>
      </c>
      <c r="L64" s="20">
        <f t="shared" si="10"/>
        <v>225</v>
      </c>
      <c r="M64" s="20">
        <v>225</v>
      </c>
      <c r="N64" s="20"/>
      <c r="O64" s="20"/>
      <c r="P64" s="20"/>
      <c r="Q64" s="12"/>
      <c r="R64" s="12"/>
      <c r="S64" s="12"/>
      <c r="T64" s="12"/>
      <c r="U64" s="12"/>
      <c r="V64" s="12"/>
      <c r="W64" s="12">
        <v>1500</v>
      </c>
      <c r="X64" s="157" t="s">
        <v>314</v>
      </c>
      <c r="Y64" s="157"/>
      <c r="Z64" s="12" t="s">
        <v>79</v>
      </c>
      <c r="AA64" s="12" t="s">
        <v>80</v>
      </c>
      <c r="AB64" s="19"/>
      <c r="AC64" s="19"/>
      <c r="AD64" s="19"/>
      <c r="AE64" s="12"/>
      <c r="AF64" s="19"/>
    </row>
    <row r="65" s="144" customFormat="1" ht="92" customHeight="1" spans="1:32">
      <c r="A65" s="12">
        <v>55</v>
      </c>
      <c r="B65" s="12" t="s">
        <v>315</v>
      </c>
      <c r="C65" s="12" t="s">
        <v>316</v>
      </c>
      <c r="D65" s="12" t="s">
        <v>36</v>
      </c>
      <c r="E65" s="12" t="s">
        <v>40</v>
      </c>
      <c r="F65" s="12" t="s">
        <v>41</v>
      </c>
      <c r="G65" s="12" t="s">
        <v>251</v>
      </c>
      <c r="H65" s="157" t="s">
        <v>317</v>
      </c>
      <c r="I65" s="12" t="s">
        <v>44</v>
      </c>
      <c r="J65" s="12">
        <v>3970</v>
      </c>
      <c r="K65" s="20">
        <f t="shared" si="9"/>
        <v>595.5</v>
      </c>
      <c r="L65" s="20">
        <f t="shared" si="10"/>
        <v>595.5</v>
      </c>
      <c r="M65" s="20">
        <v>595.5</v>
      </c>
      <c r="N65" s="20"/>
      <c r="O65" s="20"/>
      <c r="P65" s="20"/>
      <c r="Q65" s="12"/>
      <c r="R65" s="12"/>
      <c r="S65" s="12"/>
      <c r="T65" s="12"/>
      <c r="U65" s="12"/>
      <c r="V65" s="12"/>
      <c r="W65" s="12">
        <v>3970</v>
      </c>
      <c r="X65" s="157" t="s">
        <v>318</v>
      </c>
      <c r="Y65" s="157"/>
      <c r="Z65" s="12" t="s">
        <v>79</v>
      </c>
      <c r="AA65" s="12" t="s">
        <v>80</v>
      </c>
      <c r="AB65" s="19"/>
      <c r="AC65" s="19"/>
      <c r="AD65" s="19"/>
      <c r="AE65" s="12"/>
      <c r="AF65" s="19"/>
    </row>
    <row r="66" s="144" customFormat="1" ht="92" customHeight="1" spans="1:32">
      <c r="A66" s="12">
        <v>56</v>
      </c>
      <c r="B66" s="12" t="s">
        <v>319</v>
      </c>
      <c r="C66" s="12" t="s">
        <v>320</v>
      </c>
      <c r="D66" s="12" t="s">
        <v>36</v>
      </c>
      <c r="E66" s="12" t="s">
        <v>40</v>
      </c>
      <c r="F66" s="12" t="s">
        <v>41</v>
      </c>
      <c r="G66" s="12" t="s">
        <v>256</v>
      </c>
      <c r="H66" s="157" t="s">
        <v>321</v>
      </c>
      <c r="I66" s="12" t="s">
        <v>44</v>
      </c>
      <c r="J66" s="12">
        <v>10850</v>
      </c>
      <c r="K66" s="20">
        <v>1627.5</v>
      </c>
      <c r="L66" s="20">
        <v>1627.5</v>
      </c>
      <c r="M66" s="20">
        <v>1627.5</v>
      </c>
      <c r="N66" s="20"/>
      <c r="O66" s="20"/>
      <c r="P66" s="20"/>
      <c r="Q66" s="12"/>
      <c r="R66" s="12"/>
      <c r="S66" s="12"/>
      <c r="T66" s="12"/>
      <c r="U66" s="12"/>
      <c r="V66" s="12"/>
      <c r="W66" s="12">
        <v>12000</v>
      </c>
      <c r="X66" s="157" t="s">
        <v>322</v>
      </c>
      <c r="Y66" s="157"/>
      <c r="Z66" s="12" t="s">
        <v>79</v>
      </c>
      <c r="AA66" s="12" t="s">
        <v>80</v>
      </c>
      <c r="AB66" s="19"/>
      <c r="AC66" s="19"/>
      <c r="AD66" s="19"/>
      <c r="AE66" s="12"/>
      <c r="AF66" s="19"/>
    </row>
    <row r="67" s="144" customFormat="1" ht="92" customHeight="1" spans="1:32">
      <c r="A67" s="12">
        <v>57</v>
      </c>
      <c r="B67" s="12" t="s">
        <v>323</v>
      </c>
      <c r="C67" s="12" t="s">
        <v>324</v>
      </c>
      <c r="D67" s="12" t="s">
        <v>36</v>
      </c>
      <c r="E67" s="12" t="s">
        <v>40</v>
      </c>
      <c r="F67" s="12" t="s">
        <v>41</v>
      </c>
      <c r="G67" s="12" t="s">
        <v>271</v>
      </c>
      <c r="H67" s="157" t="s">
        <v>325</v>
      </c>
      <c r="I67" s="12" t="s">
        <v>44</v>
      </c>
      <c r="J67" s="12">
        <v>6765</v>
      </c>
      <c r="K67" s="20">
        <f t="shared" si="9"/>
        <v>1014.75</v>
      </c>
      <c r="L67" s="20">
        <f t="shared" si="10"/>
        <v>1014.75</v>
      </c>
      <c r="M67" s="20">
        <v>1014.75</v>
      </c>
      <c r="N67" s="20"/>
      <c r="O67" s="20"/>
      <c r="P67" s="20"/>
      <c r="Q67" s="12"/>
      <c r="R67" s="12"/>
      <c r="S67" s="12"/>
      <c r="T67" s="12"/>
      <c r="U67" s="12"/>
      <c r="V67" s="12"/>
      <c r="W67" s="12">
        <v>6765</v>
      </c>
      <c r="X67" s="157" t="s">
        <v>326</v>
      </c>
      <c r="Y67" s="157"/>
      <c r="Z67" s="12" t="s">
        <v>79</v>
      </c>
      <c r="AA67" s="12" t="s">
        <v>80</v>
      </c>
      <c r="AB67" s="19"/>
      <c r="AC67" s="19"/>
      <c r="AD67" s="19"/>
      <c r="AE67" s="12"/>
      <c r="AF67" s="19"/>
    </row>
    <row r="68" s="144" customFormat="1" ht="92" customHeight="1" spans="1:32">
      <c r="A68" s="12">
        <v>58</v>
      </c>
      <c r="B68" s="12" t="s">
        <v>327</v>
      </c>
      <c r="C68" s="12" t="s">
        <v>328</v>
      </c>
      <c r="D68" s="12" t="s">
        <v>36</v>
      </c>
      <c r="E68" s="12" t="s">
        <v>40</v>
      </c>
      <c r="F68" s="12" t="s">
        <v>41</v>
      </c>
      <c r="G68" s="12" t="s">
        <v>276</v>
      </c>
      <c r="H68" s="159" t="s">
        <v>329</v>
      </c>
      <c r="I68" s="12" t="s">
        <v>44</v>
      </c>
      <c r="J68" s="12">
        <v>3500</v>
      </c>
      <c r="K68" s="20">
        <f t="shared" si="9"/>
        <v>506.25</v>
      </c>
      <c r="L68" s="20">
        <f t="shared" si="10"/>
        <v>506.25</v>
      </c>
      <c r="M68" s="20">
        <v>506.25</v>
      </c>
      <c r="N68" s="20"/>
      <c r="O68" s="20"/>
      <c r="P68" s="20"/>
      <c r="Q68" s="12"/>
      <c r="R68" s="12"/>
      <c r="S68" s="12"/>
      <c r="T68" s="12"/>
      <c r="U68" s="12"/>
      <c r="V68" s="12"/>
      <c r="W68" s="12">
        <v>3504</v>
      </c>
      <c r="X68" s="157" t="s">
        <v>330</v>
      </c>
      <c r="Y68" s="157"/>
      <c r="Z68" s="12" t="s">
        <v>79</v>
      </c>
      <c r="AA68" s="12" t="s">
        <v>80</v>
      </c>
      <c r="AB68" s="19"/>
      <c r="AC68" s="19"/>
      <c r="AD68" s="19"/>
      <c r="AE68" s="12"/>
      <c r="AF68" s="19"/>
    </row>
    <row r="69" s="144" customFormat="1" ht="92" customHeight="1" spans="1:32">
      <c r="A69" s="12">
        <v>59</v>
      </c>
      <c r="B69" s="12" t="s">
        <v>331</v>
      </c>
      <c r="C69" s="12" t="s">
        <v>332</v>
      </c>
      <c r="D69" s="12" t="s">
        <v>36</v>
      </c>
      <c r="E69" s="12" t="s">
        <v>40</v>
      </c>
      <c r="F69" s="12" t="s">
        <v>41</v>
      </c>
      <c r="G69" s="12" t="s">
        <v>281</v>
      </c>
      <c r="H69" s="157" t="s">
        <v>333</v>
      </c>
      <c r="I69" s="12" t="s">
        <v>44</v>
      </c>
      <c r="J69" s="12">
        <v>2150</v>
      </c>
      <c r="K69" s="20">
        <f t="shared" si="9"/>
        <v>322.5</v>
      </c>
      <c r="L69" s="20">
        <f t="shared" si="10"/>
        <v>322.5</v>
      </c>
      <c r="M69" s="20">
        <v>322.5</v>
      </c>
      <c r="N69" s="20"/>
      <c r="O69" s="20"/>
      <c r="P69" s="20"/>
      <c r="Q69" s="12"/>
      <c r="R69" s="12"/>
      <c r="S69" s="12"/>
      <c r="T69" s="12"/>
      <c r="U69" s="12"/>
      <c r="V69" s="12"/>
      <c r="W69" s="12">
        <v>1000</v>
      </c>
      <c r="X69" s="157" t="s">
        <v>334</v>
      </c>
      <c r="Y69" s="157"/>
      <c r="Z69" s="12" t="s">
        <v>79</v>
      </c>
      <c r="AA69" s="12" t="s">
        <v>80</v>
      </c>
      <c r="AB69" s="19"/>
      <c r="AC69" s="19"/>
      <c r="AD69" s="19"/>
      <c r="AE69" s="12"/>
      <c r="AF69" s="19"/>
    </row>
    <row r="70" s="144" customFormat="1" ht="92" customHeight="1" spans="1:32">
      <c r="A70" s="12">
        <v>60</v>
      </c>
      <c r="B70" s="12" t="s">
        <v>335</v>
      </c>
      <c r="C70" s="12" t="s">
        <v>336</v>
      </c>
      <c r="D70" s="12" t="s">
        <v>36</v>
      </c>
      <c r="E70" s="12" t="s">
        <v>40</v>
      </c>
      <c r="F70" s="12" t="s">
        <v>41</v>
      </c>
      <c r="G70" s="12" t="s">
        <v>286</v>
      </c>
      <c r="H70" s="157" t="s">
        <v>337</v>
      </c>
      <c r="I70" s="12" t="s">
        <v>44</v>
      </c>
      <c r="J70" s="12">
        <v>8000</v>
      </c>
      <c r="K70" s="20">
        <f t="shared" si="9"/>
        <v>1200</v>
      </c>
      <c r="L70" s="20">
        <f t="shared" si="10"/>
        <v>1200</v>
      </c>
      <c r="M70" s="20">
        <f>J70*0.15</f>
        <v>1200</v>
      </c>
      <c r="N70" s="20"/>
      <c r="O70" s="20"/>
      <c r="P70" s="20"/>
      <c r="Q70" s="12"/>
      <c r="R70" s="12"/>
      <c r="S70" s="12"/>
      <c r="T70" s="12"/>
      <c r="U70" s="12"/>
      <c r="V70" s="12"/>
      <c r="W70" s="12">
        <v>2670</v>
      </c>
      <c r="X70" s="157" t="s">
        <v>338</v>
      </c>
      <c r="Y70" s="157"/>
      <c r="Z70" s="12" t="s">
        <v>79</v>
      </c>
      <c r="AA70" s="12" t="s">
        <v>80</v>
      </c>
      <c r="AB70" s="19"/>
      <c r="AC70" s="19"/>
      <c r="AD70" s="19"/>
      <c r="AE70" s="12"/>
      <c r="AF70" s="19"/>
    </row>
    <row r="71" s="144" customFormat="1" ht="92" customHeight="1" spans="1:32">
      <c r="A71" s="12">
        <v>61</v>
      </c>
      <c r="B71" s="12" t="s">
        <v>339</v>
      </c>
      <c r="C71" s="12" t="s">
        <v>340</v>
      </c>
      <c r="D71" s="12" t="s">
        <v>36</v>
      </c>
      <c r="E71" s="12" t="s">
        <v>40</v>
      </c>
      <c r="F71" s="12" t="s">
        <v>41</v>
      </c>
      <c r="G71" s="12" t="s">
        <v>291</v>
      </c>
      <c r="H71" s="157" t="s">
        <v>341</v>
      </c>
      <c r="I71" s="12" t="s">
        <v>44</v>
      </c>
      <c r="J71" s="12">
        <v>4110</v>
      </c>
      <c r="K71" s="20">
        <f t="shared" si="9"/>
        <v>616.5</v>
      </c>
      <c r="L71" s="20">
        <f t="shared" si="10"/>
        <v>616.5</v>
      </c>
      <c r="M71" s="20">
        <v>616.5</v>
      </c>
      <c r="N71" s="20"/>
      <c r="O71" s="20"/>
      <c r="P71" s="20"/>
      <c r="Q71" s="12"/>
      <c r="R71" s="12"/>
      <c r="S71" s="12"/>
      <c r="T71" s="12"/>
      <c r="U71" s="12"/>
      <c r="V71" s="12"/>
      <c r="W71" s="12">
        <v>4110</v>
      </c>
      <c r="X71" s="157" t="s">
        <v>342</v>
      </c>
      <c r="Y71" s="157"/>
      <c r="Z71" s="12" t="s">
        <v>79</v>
      </c>
      <c r="AA71" s="12" t="s">
        <v>80</v>
      </c>
      <c r="AB71" s="19"/>
      <c r="AC71" s="19"/>
      <c r="AD71" s="19"/>
      <c r="AE71" s="12"/>
      <c r="AF71" s="19"/>
    </row>
    <row r="72" s="144" customFormat="1" ht="92" customHeight="1" spans="1:32">
      <c r="A72" s="12">
        <v>62</v>
      </c>
      <c r="B72" s="12" t="s">
        <v>343</v>
      </c>
      <c r="C72" s="158" t="s">
        <v>344</v>
      </c>
      <c r="D72" s="12" t="s">
        <v>36</v>
      </c>
      <c r="E72" s="12" t="s">
        <v>40</v>
      </c>
      <c r="F72" s="12" t="s">
        <v>41</v>
      </c>
      <c r="G72" s="12" t="s">
        <v>99</v>
      </c>
      <c r="H72" s="190" t="s">
        <v>345</v>
      </c>
      <c r="I72" s="12" t="s">
        <v>44</v>
      </c>
      <c r="J72" s="158">
        <v>4500</v>
      </c>
      <c r="K72" s="20">
        <f t="shared" si="9"/>
        <v>810</v>
      </c>
      <c r="L72" s="20">
        <f t="shared" ref="L72:L74" si="12">SUM(M72:S72)</f>
        <v>810</v>
      </c>
      <c r="M72" s="20"/>
      <c r="N72" s="20">
        <v>810</v>
      </c>
      <c r="O72" s="20"/>
      <c r="P72" s="20"/>
      <c r="Q72" s="12"/>
      <c r="R72" s="12"/>
      <c r="S72" s="12"/>
      <c r="T72" s="12"/>
      <c r="U72" s="12"/>
      <c r="V72" s="12"/>
      <c r="W72" s="12"/>
      <c r="X72" s="157"/>
      <c r="Y72" s="157"/>
      <c r="Z72" s="12" t="s">
        <v>79</v>
      </c>
      <c r="AA72" s="12" t="s">
        <v>80</v>
      </c>
      <c r="AB72" s="19"/>
      <c r="AC72" s="19"/>
      <c r="AD72" s="19"/>
      <c r="AE72" s="12"/>
      <c r="AF72" s="19"/>
    </row>
    <row r="73" s="144" customFormat="1" ht="92" customHeight="1" spans="1:32">
      <c r="A73" s="12">
        <v>63</v>
      </c>
      <c r="B73" s="12" t="s">
        <v>346</v>
      </c>
      <c r="C73" s="158" t="s">
        <v>347</v>
      </c>
      <c r="D73" s="12" t="s">
        <v>36</v>
      </c>
      <c r="E73" s="12" t="s">
        <v>40</v>
      </c>
      <c r="F73" s="12" t="s">
        <v>41</v>
      </c>
      <c r="G73" s="12" t="s">
        <v>286</v>
      </c>
      <c r="H73" s="190" t="s">
        <v>348</v>
      </c>
      <c r="I73" s="12" t="s">
        <v>44</v>
      </c>
      <c r="J73" s="158">
        <v>5130</v>
      </c>
      <c r="K73" s="20">
        <f t="shared" si="9"/>
        <v>923.4</v>
      </c>
      <c r="L73" s="20">
        <f t="shared" si="12"/>
        <v>923.4</v>
      </c>
      <c r="M73" s="20"/>
      <c r="N73" s="20">
        <v>923.4</v>
      </c>
      <c r="O73" s="20"/>
      <c r="P73" s="20"/>
      <c r="Q73" s="12"/>
      <c r="R73" s="12"/>
      <c r="S73" s="12"/>
      <c r="T73" s="12"/>
      <c r="U73" s="12"/>
      <c r="V73" s="12"/>
      <c r="W73" s="12"/>
      <c r="X73" s="157"/>
      <c r="Y73" s="157"/>
      <c r="Z73" s="12" t="s">
        <v>79</v>
      </c>
      <c r="AA73" s="12" t="s">
        <v>80</v>
      </c>
      <c r="AB73" s="19"/>
      <c r="AC73" s="19"/>
      <c r="AD73" s="19"/>
      <c r="AE73" s="12"/>
      <c r="AF73" s="19"/>
    </row>
    <row r="74" s="144" customFormat="1" ht="92" customHeight="1" spans="1:32">
      <c r="A74" s="12">
        <v>64</v>
      </c>
      <c r="B74" s="12" t="s">
        <v>349</v>
      </c>
      <c r="C74" s="12" t="s">
        <v>350</v>
      </c>
      <c r="D74" s="12" t="s">
        <v>36</v>
      </c>
      <c r="E74" s="12" t="s">
        <v>40</v>
      </c>
      <c r="F74" s="12" t="s">
        <v>41</v>
      </c>
      <c r="G74" s="12" t="s">
        <v>351</v>
      </c>
      <c r="H74" s="160" t="s">
        <v>352</v>
      </c>
      <c r="I74" s="19" t="s">
        <v>101</v>
      </c>
      <c r="J74" s="12">
        <v>12</v>
      </c>
      <c r="K74" s="20">
        <v>60</v>
      </c>
      <c r="L74" s="20">
        <f t="shared" si="12"/>
        <v>60</v>
      </c>
      <c r="M74" s="19"/>
      <c r="N74" s="20">
        <v>60</v>
      </c>
      <c r="O74" s="20"/>
      <c r="P74" s="20"/>
      <c r="Q74" s="12"/>
      <c r="R74" s="12"/>
      <c r="S74" s="12"/>
      <c r="T74" s="12"/>
      <c r="U74" s="12"/>
      <c r="V74" s="12"/>
      <c r="W74" s="12"/>
      <c r="X74" s="157"/>
      <c r="Y74" s="157"/>
      <c r="Z74" s="12" t="s">
        <v>79</v>
      </c>
      <c r="AA74" s="12" t="s">
        <v>80</v>
      </c>
      <c r="AB74" s="19"/>
      <c r="AC74" s="19"/>
      <c r="AD74" s="19"/>
      <c r="AE74" s="12"/>
      <c r="AF74" s="19"/>
    </row>
    <row r="75" s="144" customFormat="1" ht="92" customHeight="1" spans="1:32">
      <c r="A75" s="12">
        <v>65</v>
      </c>
      <c r="B75" s="12" t="s">
        <v>353</v>
      </c>
      <c r="C75" s="12" t="s">
        <v>354</v>
      </c>
      <c r="D75" s="12" t="s">
        <v>36</v>
      </c>
      <c r="E75" s="12" t="s">
        <v>40</v>
      </c>
      <c r="F75" s="12" t="s">
        <v>41</v>
      </c>
      <c r="G75" s="12" t="s">
        <v>355</v>
      </c>
      <c r="H75" s="160" t="s">
        <v>356</v>
      </c>
      <c r="I75" s="19" t="s">
        <v>44</v>
      </c>
      <c r="J75" s="12">
        <v>65</v>
      </c>
      <c r="K75" s="20">
        <v>100</v>
      </c>
      <c r="L75" s="20">
        <v>100</v>
      </c>
      <c r="M75" s="19">
        <v>70</v>
      </c>
      <c r="N75" s="20">
        <f>L75-M75</f>
        <v>30</v>
      </c>
      <c r="O75" s="20"/>
      <c r="P75" s="20"/>
      <c r="Q75" s="12"/>
      <c r="R75" s="12"/>
      <c r="S75" s="12"/>
      <c r="T75" s="12"/>
      <c r="U75" s="12"/>
      <c r="V75" s="12"/>
      <c r="W75" s="12"/>
      <c r="X75" s="157"/>
      <c r="Y75" s="157"/>
      <c r="Z75" s="181" t="s">
        <v>102</v>
      </c>
      <c r="AA75" s="181" t="s">
        <v>103</v>
      </c>
      <c r="AB75" s="19"/>
      <c r="AC75" s="19"/>
      <c r="AD75" s="19"/>
      <c r="AE75" s="12"/>
      <c r="AF75" s="19"/>
    </row>
    <row r="76" s="99" customFormat="1" ht="43" customHeight="1" spans="1:32">
      <c r="A76" s="179" t="s">
        <v>357</v>
      </c>
      <c r="B76" s="179"/>
      <c r="C76" s="179"/>
      <c r="D76" s="106"/>
      <c r="E76" s="11"/>
      <c r="F76" s="11"/>
      <c r="G76" s="11"/>
      <c r="H76" s="11"/>
      <c r="I76" s="117"/>
      <c r="J76" s="117"/>
      <c r="K76" s="18">
        <f>SUM(K77:K84)</f>
        <v>7700.35</v>
      </c>
      <c r="L76" s="18">
        <f t="shared" ref="L76:V76" si="13">SUM(L77:L84)</f>
        <v>7700.35</v>
      </c>
      <c r="M76" s="18">
        <f t="shared" si="13"/>
        <v>7405.35</v>
      </c>
      <c r="N76" s="18">
        <f t="shared" si="13"/>
        <v>80</v>
      </c>
      <c r="O76" s="18">
        <f t="shared" si="13"/>
        <v>0</v>
      </c>
      <c r="P76" s="18">
        <f t="shared" si="13"/>
        <v>0</v>
      </c>
      <c r="Q76" s="18">
        <f t="shared" si="13"/>
        <v>130</v>
      </c>
      <c r="R76" s="18">
        <f t="shared" si="13"/>
        <v>85</v>
      </c>
      <c r="S76" s="18">
        <f t="shared" si="13"/>
        <v>0</v>
      </c>
      <c r="T76" s="18">
        <f t="shared" si="13"/>
        <v>0</v>
      </c>
      <c r="U76" s="18">
        <f t="shared" si="13"/>
        <v>0</v>
      </c>
      <c r="V76" s="18">
        <f t="shared" si="13"/>
        <v>0</v>
      </c>
      <c r="W76" s="11"/>
      <c r="X76" s="179"/>
      <c r="Y76" s="179"/>
      <c r="Z76" s="123"/>
      <c r="AA76" s="123"/>
      <c r="AB76" s="127"/>
      <c r="AC76" s="127"/>
      <c r="AD76" s="127"/>
      <c r="AE76" s="123"/>
      <c r="AF76" s="127"/>
    </row>
    <row r="77" s="144" customFormat="1" ht="130" customHeight="1" spans="1:32">
      <c r="A77" s="12">
        <v>66</v>
      </c>
      <c r="B77" s="12" t="s">
        <v>358</v>
      </c>
      <c r="C77" s="12" t="s">
        <v>359</v>
      </c>
      <c r="D77" s="12" t="s">
        <v>36</v>
      </c>
      <c r="E77" s="12" t="s">
        <v>40</v>
      </c>
      <c r="F77" s="12" t="s">
        <v>41</v>
      </c>
      <c r="G77" s="12" t="s">
        <v>227</v>
      </c>
      <c r="H77" s="159" t="s">
        <v>360</v>
      </c>
      <c r="I77" s="12" t="s">
        <v>44</v>
      </c>
      <c r="J77" s="12">
        <v>1000</v>
      </c>
      <c r="K77" s="20">
        <f t="shared" ref="K77:K83" si="14">SUM(L77,T77,U77,V77)</f>
        <v>120</v>
      </c>
      <c r="L77" s="20">
        <f>SUM(M77:S77)</f>
        <v>120</v>
      </c>
      <c r="M77" s="20">
        <v>120</v>
      </c>
      <c r="N77" s="20"/>
      <c r="O77" s="20"/>
      <c r="P77" s="20"/>
      <c r="Q77" s="12"/>
      <c r="R77" s="12"/>
      <c r="S77" s="12"/>
      <c r="T77" s="12"/>
      <c r="U77" s="12"/>
      <c r="V77" s="12"/>
      <c r="W77" s="12">
        <v>3500</v>
      </c>
      <c r="X77" s="157" t="s">
        <v>361</v>
      </c>
      <c r="Y77" s="157"/>
      <c r="Z77" s="12" t="s">
        <v>79</v>
      </c>
      <c r="AA77" s="12" t="s">
        <v>80</v>
      </c>
      <c r="AB77" s="19"/>
      <c r="AC77" s="19"/>
      <c r="AD77" s="19"/>
      <c r="AE77" s="12"/>
      <c r="AF77" s="19"/>
    </row>
    <row r="78" s="144" customFormat="1" ht="130" customHeight="1" spans="1:32">
      <c r="A78" s="12">
        <v>67</v>
      </c>
      <c r="B78" s="12" t="s">
        <v>362</v>
      </c>
      <c r="C78" s="12" t="s">
        <v>363</v>
      </c>
      <c r="D78" s="12" t="s">
        <v>36</v>
      </c>
      <c r="E78" s="12" t="s">
        <v>40</v>
      </c>
      <c r="F78" s="12" t="s">
        <v>41</v>
      </c>
      <c r="G78" s="12" t="s">
        <v>364</v>
      </c>
      <c r="H78" s="157" t="s">
        <v>365</v>
      </c>
      <c r="I78" s="12" t="s">
        <v>44</v>
      </c>
      <c r="J78" s="12">
        <v>280</v>
      </c>
      <c r="K78" s="20">
        <f t="shared" si="14"/>
        <v>130</v>
      </c>
      <c r="L78" s="20">
        <f>SUM(M78:S78)</f>
        <v>130</v>
      </c>
      <c r="M78" s="20"/>
      <c r="N78" s="20"/>
      <c r="O78" s="20"/>
      <c r="P78" s="20"/>
      <c r="Q78" s="12">
        <v>130</v>
      </c>
      <c r="R78" s="12"/>
      <c r="S78" s="12"/>
      <c r="T78" s="12"/>
      <c r="U78" s="12"/>
      <c r="V78" s="12"/>
      <c r="W78" s="12">
        <v>500</v>
      </c>
      <c r="X78" s="157" t="s">
        <v>366</v>
      </c>
      <c r="Y78" s="157"/>
      <c r="Z78" s="12" t="s">
        <v>79</v>
      </c>
      <c r="AA78" s="12" t="s">
        <v>80</v>
      </c>
      <c r="AB78" s="19"/>
      <c r="AC78" s="19"/>
      <c r="AD78" s="19"/>
      <c r="AE78" s="12"/>
      <c r="AF78" s="19"/>
    </row>
    <row r="79" s="144" customFormat="1" ht="152" customHeight="1" spans="1:32">
      <c r="A79" s="12">
        <v>68</v>
      </c>
      <c r="B79" s="12" t="s">
        <v>367</v>
      </c>
      <c r="C79" s="12" t="s">
        <v>368</v>
      </c>
      <c r="D79" s="12" t="s">
        <v>36</v>
      </c>
      <c r="E79" s="12" t="s">
        <v>40</v>
      </c>
      <c r="F79" s="12" t="s">
        <v>41</v>
      </c>
      <c r="G79" s="12" t="s">
        <v>369</v>
      </c>
      <c r="H79" s="157" t="s">
        <v>370</v>
      </c>
      <c r="I79" s="12" t="s">
        <v>371</v>
      </c>
      <c r="J79" s="12">
        <v>6.6</v>
      </c>
      <c r="K79" s="20">
        <f t="shared" si="14"/>
        <v>528</v>
      </c>
      <c r="L79" s="20">
        <f t="shared" ref="L79:L84" si="15">SUM(M79:S79)</f>
        <v>528</v>
      </c>
      <c r="M79" s="20">
        <v>528</v>
      </c>
      <c r="N79" s="20"/>
      <c r="O79" s="20"/>
      <c r="P79" s="20"/>
      <c r="Q79" s="12"/>
      <c r="R79" s="12"/>
      <c r="S79" s="12"/>
      <c r="T79" s="12"/>
      <c r="U79" s="12"/>
      <c r="V79" s="12"/>
      <c r="W79" s="12">
        <v>120000</v>
      </c>
      <c r="X79" s="157" t="s">
        <v>372</v>
      </c>
      <c r="Y79" s="157"/>
      <c r="Z79" s="12" t="s">
        <v>46</v>
      </c>
      <c r="AA79" s="12" t="s">
        <v>47</v>
      </c>
      <c r="AB79" s="19"/>
      <c r="AC79" s="19"/>
      <c r="AD79" s="19"/>
      <c r="AE79" s="12"/>
      <c r="AF79" s="19"/>
    </row>
    <row r="80" s="144" customFormat="1" ht="152" customHeight="1" spans="1:32">
      <c r="A80" s="12">
        <v>69</v>
      </c>
      <c r="B80" s="12" t="s">
        <v>373</v>
      </c>
      <c r="C80" s="12" t="s">
        <v>374</v>
      </c>
      <c r="D80" s="12" t="s">
        <v>36</v>
      </c>
      <c r="E80" s="12" t="s">
        <v>40</v>
      </c>
      <c r="F80" s="12" t="s">
        <v>41</v>
      </c>
      <c r="G80" s="12" t="s">
        <v>375</v>
      </c>
      <c r="H80" s="157" t="s">
        <v>376</v>
      </c>
      <c r="I80" s="12" t="s">
        <v>44</v>
      </c>
      <c r="J80" s="12">
        <f>32698+1400</f>
        <v>34098</v>
      </c>
      <c r="K80" s="20">
        <f t="shared" si="14"/>
        <v>2557.35</v>
      </c>
      <c r="L80" s="20">
        <f t="shared" si="15"/>
        <v>2557.35</v>
      </c>
      <c r="M80" s="20">
        <f>J80*0.075</f>
        <v>2557.35</v>
      </c>
      <c r="N80" s="20"/>
      <c r="O80" s="20"/>
      <c r="P80" s="20"/>
      <c r="Q80" s="12"/>
      <c r="R80" s="12"/>
      <c r="S80" s="12"/>
      <c r="T80" s="12"/>
      <c r="U80" s="12"/>
      <c r="V80" s="12"/>
      <c r="W80" s="12">
        <v>32698</v>
      </c>
      <c r="X80" s="157" t="s">
        <v>372</v>
      </c>
      <c r="Y80" s="157"/>
      <c r="Z80" s="12" t="s">
        <v>46</v>
      </c>
      <c r="AA80" s="12" t="s">
        <v>47</v>
      </c>
      <c r="AB80" s="19"/>
      <c r="AC80" s="19"/>
      <c r="AD80" s="19"/>
      <c r="AE80" s="12"/>
      <c r="AF80" s="19"/>
    </row>
    <row r="81" s="144" customFormat="1" ht="118" customHeight="1" spans="1:32">
      <c r="A81" s="12">
        <v>70</v>
      </c>
      <c r="B81" s="12" t="s">
        <v>377</v>
      </c>
      <c r="C81" s="12" t="s">
        <v>378</v>
      </c>
      <c r="D81" s="12" t="s">
        <v>36</v>
      </c>
      <c r="E81" s="12" t="s">
        <v>40</v>
      </c>
      <c r="F81" s="12" t="s">
        <v>41</v>
      </c>
      <c r="G81" s="12" t="s">
        <v>379</v>
      </c>
      <c r="H81" s="15" t="s">
        <v>380</v>
      </c>
      <c r="I81" s="19" t="s">
        <v>44</v>
      </c>
      <c r="J81" s="12">
        <v>280</v>
      </c>
      <c r="K81" s="20">
        <f t="shared" si="14"/>
        <v>85</v>
      </c>
      <c r="L81" s="20">
        <f t="shared" si="15"/>
        <v>85</v>
      </c>
      <c r="M81" s="20"/>
      <c r="N81" s="192"/>
      <c r="O81" s="20"/>
      <c r="P81" s="20"/>
      <c r="Q81" s="12"/>
      <c r="R81" s="12">
        <v>85</v>
      </c>
      <c r="S81" s="12"/>
      <c r="T81" s="12"/>
      <c r="U81" s="12"/>
      <c r="V81" s="12"/>
      <c r="W81" s="12">
        <v>280</v>
      </c>
      <c r="X81" s="157" t="s">
        <v>381</v>
      </c>
      <c r="Y81" s="157"/>
      <c r="Z81" s="12" t="s">
        <v>46</v>
      </c>
      <c r="AA81" s="12" t="s">
        <v>47</v>
      </c>
      <c r="AB81" s="19"/>
      <c r="AC81" s="19"/>
      <c r="AD81" s="19"/>
      <c r="AE81" s="12"/>
      <c r="AF81" s="19"/>
    </row>
    <row r="82" s="144" customFormat="1" ht="83" customHeight="1" spans="1:32">
      <c r="A82" s="12">
        <v>71</v>
      </c>
      <c r="B82" s="12" t="s">
        <v>382</v>
      </c>
      <c r="C82" s="12" t="s">
        <v>383</v>
      </c>
      <c r="D82" s="12" t="s">
        <v>36</v>
      </c>
      <c r="E82" s="12" t="s">
        <v>40</v>
      </c>
      <c r="F82" s="12" t="s">
        <v>41</v>
      </c>
      <c r="G82" s="12" t="s">
        <v>210</v>
      </c>
      <c r="H82" s="157" t="s">
        <v>384</v>
      </c>
      <c r="I82" s="12" t="s">
        <v>371</v>
      </c>
      <c r="J82" s="12">
        <v>60</v>
      </c>
      <c r="K82" s="20">
        <f t="shared" si="14"/>
        <v>1800</v>
      </c>
      <c r="L82" s="20">
        <f t="shared" si="15"/>
        <v>1800</v>
      </c>
      <c r="M82" s="20">
        <v>1800</v>
      </c>
      <c r="N82" s="20"/>
      <c r="O82" s="20"/>
      <c r="P82" s="20"/>
      <c r="Q82" s="12"/>
      <c r="R82" s="12"/>
      <c r="S82" s="12"/>
      <c r="T82" s="12"/>
      <c r="U82" s="12"/>
      <c r="V82" s="12"/>
      <c r="W82" s="12">
        <v>420000</v>
      </c>
      <c r="X82" s="157" t="s">
        <v>385</v>
      </c>
      <c r="Y82" s="157"/>
      <c r="Z82" s="12" t="s">
        <v>46</v>
      </c>
      <c r="AA82" s="12" t="s">
        <v>47</v>
      </c>
      <c r="AB82" s="19"/>
      <c r="AC82" s="19"/>
      <c r="AD82" s="19"/>
      <c r="AE82" s="12"/>
      <c r="AF82" s="19"/>
    </row>
    <row r="83" s="144" customFormat="1" ht="83" customHeight="1" spans="1:32">
      <c r="A83" s="12">
        <v>72</v>
      </c>
      <c r="B83" s="12" t="s">
        <v>386</v>
      </c>
      <c r="C83" s="12" t="s">
        <v>387</v>
      </c>
      <c r="D83" s="12" t="s">
        <v>36</v>
      </c>
      <c r="E83" s="12" t="s">
        <v>40</v>
      </c>
      <c r="F83" s="12" t="s">
        <v>41</v>
      </c>
      <c r="G83" s="12" t="s">
        <v>210</v>
      </c>
      <c r="H83" s="157" t="s">
        <v>388</v>
      </c>
      <c r="I83" s="12" t="s">
        <v>371</v>
      </c>
      <c r="J83" s="12">
        <v>20.4</v>
      </c>
      <c r="K83" s="20">
        <f t="shared" si="14"/>
        <v>2400</v>
      </c>
      <c r="L83" s="20">
        <f t="shared" si="15"/>
        <v>2400</v>
      </c>
      <c r="M83" s="20">
        <v>2400</v>
      </c>
      <c r="N83" s="20"/>
      <c r="O83" s="20"/>
      <c r="P83" s="20"/>
      <c r="Q83" s="12"/>
      <c r="R83" s="12"/>
      <c r="S83" s="12"/>
      <c r="T83" s="12"/>
      <c r="U83" s="12"/>
      <c r="V83" s="12"/>
      <c r="W83" s="12">
        <v>420000</v>
      </c>
      <c r="X83" s="157" t="s">
        <v>389</v>
      </c>
      <c r="Y83" s="157"/>
      <c r="Z83" s="12" t="s">
        <v>46</v>
      </c>
      <c r="AA83" s="12" t="s">
        <v>47</v>
      </c>
      <c r="AB83" s="19"/>
      <c r="AC83" s="19"/>
      <c r="AD83" s="19"/>
      <c r="AE83" s="12"/>
      <c r="AF83" s="19"/>
    </row>
    <row r="84" s="144" customFormat="1" ht="83" customHeight="1" spans="1:32">
      <c r="A84" s="12">
        <v>73</v>
      </c>
      <c r="B84" s="12" t="s">
        <v>390</v>
      </c>
      <c r="C84" s="158" t="s">
        <v>391</v>
      </c>
      <c r="D84" s="12" t="s">
        <v>36</v>
      </c>
      <c r="E84" s="12" t="s">
        <v>40</v>
      </c>
      <c r="F84" s="12" t="s">
        <v>41</v>
      </c>
      <c r="G84" s="12" t="s">
        <v>210</v>
      </c>
      <c r="H84" s="190" t="s">
        <v>392</v>
      </c>
      <c r="I84" s="12" t="s">
        <v>44</v>
      </c>
      <c r="J84" s="12">
        <v>450</v>
      </c>
      <c r="K84" s="20">
        <f>L84+T84+U84+V84</f>
        <v>80</v>
      </c>
      <c r="L84" s="20">
        <f t="shared" si="15"/>
        <v>80</v>
      </c>
      <c r="M84" s="20"/>
      <c r="N84" s="20">
        <v>80</v>
      </c>
      <c r="O84" s="20"/>
      <c r="P84" s="20"/>
      <c r="Q84" s="12"/>
      <c r="R84" s="12"/>
      <c r="S84" s="12"/>
      <c r="T84" s="12"/>
      <c r="U84" s="12"/>
      <c r="V84" s="12"/>
      <c r="W84" s="12"/>
      <c r="X84" s="157"/>
      <c r="Y84" s="157"/>
      <c r="Z84" s="12" t="s">
        <v>79</v>
      </c>
      <c r="AA84" s="21" t="s">
        <v>80</v>
      </c>
      <c r="AB84" s="19"/>
      <c r="AC84" s="19"/>
      <c r="AD84" s="19"/>
      <c r="AE84" s="19"/>
      <c r="AF84" s="19"/>
    </row>
    <row r="85" s="99" customFormat="1" ht="43" customHeight="1" spans="1:32">
      <c r="A85" s="179" t="s">
        <v>393</v>
      </c>
      <c r="B85" s="179"/>
      <c r="C85" s="179"/>
      <c r="D85" s="106"/>
      <c r="E85" s="11"/>
      <c r="F85" s="11"/>
      <c r="G85" s="11"/>
      <c r="H85" s="11"/>
      <c r="I85" s="117"/>
      <c r="J85" s="117"/>
      <c r="K85" s="18">
        <f>SUM(K86:K95)</f>
        <v>12044.69</v>
      </c>
      <c r="L85" s="18">
        <f t="shared" ref="L85:V85" si="16">SUM(L86:L95)</f>
        <v>12044.69</v>
      </c>
      <c r="M85" s="18">
        <f t="shared" si="16"/>
        <v>12044.69</v>
      </c>
      <c r="N85" s="18">
        <f t="shared" si="16"/>
        <v>0</v>
      </c>
      <c r="O85" s="18">
        <f t="shared" si="16"/>
        <v>0</v>
      </c>
      <c r="P85" s="18">
        <f t="shared" si="16"/>
        <v>0</v>
      </c>
      <c r="Q85" s="18">
        <f t="shared" si="16"/>
        <v>0</v>
      </c>
      <c r="R85" s="18">
        <f t="shared" si="16"/>
        <v>0</v>
      </c>
      <c r="S85" s="18">
        <f t="shared" si="16"/>
        <v>0</v>
      </c>
      <c r="T85" s="18">
        <f t="shared" si="16"/>
        <v>0</v>
      </c>
      <c r="U85" s="18">
        <f t="shared" si="16"/>
        <v>0</v>
      </c>
      <c r="V85" s="18">
        <f t="shared" si="16"/>
        <v>0</v>
      </c>
      <c r="W85" s="11"/>
      <c r="X85" s="179"/>
      <c r="Y85" s="179"/>
      <c r="Z85" s="123"/>
      <c r="AA85" s="123"/>
      <c r="AB85" s="127"/>
      <c r="AC85" s="127"/>
      <c r="AD85" s="127"/>
      <c r="AE85" s="123"/>
      <c r="AF85" s="127"/>
    </row>
    <row r="86" s="144" customFormat="1" ht="128" customHeight="1" spans="1:32">
      <c r="A86" s="12">
        <v>74</v>
      </c>
      <c r="B86" s="12" t="s">
        <v>394</v>
      </c>
      <c r="C86" s="12" t="s">
        <v>395</v>
      </c>
      <c r="D86" s="12" t="s">
        <v>36</v>
      </c>
      <c r="E86" s="12" t="s">
        <v>40</v>
      </c>
      <c r="F86" s="12" t="s">
        <v>41</v>
      </c>
      <c r="G86" s="12" t="s">
        <v>266</v>
      </c>
      <c r="H86" s="157" t="s">
        <v>396</v>
      </c>
      <c r="I86" s="12" t="s">
        <v>44</v>
      </c>
      <c r="J86" s="12">
        <v>1300</v>
      </c>
      <c r="K86" s="20">
        <f t="shared" ref="K86:K92" si="17">SUM(L86,T86:V86)</f>
        <v>182.8</v>
      </c>
      <c r="L86" s="20">
        <f t="shared" ref="L86:L93" si="18">SUM(M86:S86)</f>
        <v>182.8</v>
      </c>
      <c r="M86" s="20">
        <v>182.8</v>
      </c>
      <c r="N86" s="20"/>
      <c r="O86" s="20"/>
      <c r="P86" s="20"/>
      <c r="Q86" s="12"/>
      <c r="R86" s="12"/>
      <c r="S86" s="12"/>
      <c r="T86" s="12"/>
      <c r="U86" s="12"/>
      <c r="V86" s="12"/>
      <c r="W86" s="12">
        <v>300</v>
      </c>
      <c r="X86" s="157" t="s">
        <v>397</v>
      </c>
      <c r="Y86" s="157"/>
      <c r="Z86" s="12" t="s">
        <v>79</v>
      </c>
      <c r="AA86" s="12" t="s">
        <v>80</v>
      </c>
      <c r="AB86" s="19"/>
      <c r="AC86" s="19"/>
      <c r="AD86" s="19"/>
      <c r="AE86" s="12"/>
      <c r="AF86" s="19"/>
    </row>
    <row r="87" s="144" customFormat="1" ht="174" customHeight="1" spans="1:32">
      <c r="A87" s="12">
        <v>75</v>
      </c>
      <c r="B87" s="12" t="s">
        <v>398</v>
      </c>
      <c r="C87" s="12" t="s">
        <v>399</v>
      </c>
      <c r="D87" s="12" t="s">
        <v>36</v>
      </c>
      <c r="E87" s="12" t="s">
        <v>40</v>
      </c>
      <c r="F87" s="12" t="s">
        <v>41</v>
      </c>
      <c r="G87" s="12" t="s">
        <v>400</v>
      </c>
      <c r="H87" s="157" t="s">
        <v>401</v>
      </c>
      <c r="I87" s="12" t="s">
        <v>181</v>
      </c>
      <c r="J87" s="12">
        <v>87</v>
      </c>
      <c r="K87" s="20">
        <f t="shared" si="17"/>
        <v>69.89</v>
      </c>
      <c r="L87" s="20">
        <f t="shared" si="18"/>
        <v>69.89</v>
      </c>
      <c r="M87" s="20">
        <v>69.89</v>
      </c>
      <c r="N87" s="20"/>
      <c r="O87" s="20"/>
      <c r="P87" s="20"/>
      <c r="Q87" s="12"/>
      <c r="R87" s="12"/>
      <c r="S87" s="12"/>
      <c r="T87" s="12"/>
      <c r="U87" s="12"/>
      <c r="V87" s="12"/>
      <c r="W87" s="12">
        <v>870</v>
      </c>
      <c r="X87" s="157" t="s">
        <v>402</v>
      </c>
      <c r="Y87" s="157" t="s">
        <v>403</v>
      </c>
      <c r="Z87" s="12" t="s">
        <v>79</v>
      </c>
      <c r="AA87" s="12" t="s">
        <v>80</v>
      </c>
      <c r="AB87" s="12"/>
      <c r="AC87" s="19"/>
      <c r="AD87" s="19"/>
      <c r="AE87" s="19"/>
      <c r="AF87" s="19"/>
    </row>
    <row r="88" s="144" customFormat="1" ht="101" customHeight="1" spans="1:32">
      <c r="A88" s="12">
        <v>76</v>
      </c>
      <c r="B88" s="12" t="s">
        <v>404</v>
      </c>
      <c r="C88" s="12" t="s">
        <v>405</v>
      </c>
      <c r="D88" s="12" t="s">
        <v>36</v>
      </c>
      <c r="E88" s="12" t="s">
        <v>40</v>
      </c>
      <c r="F88" s="12" t="s">
        <v>41</v>
      </c>
      <c r="G88" s="12" t="s">
        <v>406</v>
      </c>
      <c r="H88" s="157" t="s">
        <v>407</v>
      </c>
      <c r="I88" s="12" t="s">
        <v>181</v>
      </c>
      <c r="J88" s="12">
        <v>100</v>
      </c>
      <c r="K88" s="20">
        <f t="shared" si="17"/>
        <v>2800</v>
      </c>
      <c r="L88" s="20">
        <f t="shared" si="18"/>
        <v>2800</v>
      </c>
      <c r="M88" s="20">
        <v>2800</v>
      </c>
      <c r="N88" s="20"/>
      <c r="O88" s="20"/>
      <c r="P88" s="20"/>
      <c r="Q88" s="12"/>
      <c r="R88" s="12"/>
      <c r="S88" s="12"/>
      <c r="T88" s="12"/>
      <c r="U88" s="12"/>
      <c r="V88" s="12"/>
      <c r="W88" s="12">
        <v>950</v>
      </c>
      <c r="X88" s="157" t="s">
        <v>408</v>
      </c>
      <c r="Y88" s="157"/>
      <c r="Z88" s="12" t="s">
        <v>409</v>
      </c>
      <c r="AA88" s="12" t="s">
        <v>410</v>
      </c>
      <c r="AB88" s="12"/>
      <c r="AC88" s="19"/>
      <c r="AD88" s="19"/>
      <c r="AE88" s="19"/>
      <c r="AF88" s="19"/>
    </row>
    <row r="89" s="144" customFormat="1" ht="101" customHeight="1" spans="1:32">
      <c r="A89" s="12">
        <v>77</v>
      </c>
      <c r="B89" s="12" t="s">
        <v>411</v>
      </c>
      <c r="C89" s="12" t="s">
        <v>412</v>
      </c>
      <c r="D89" s="12" t="s">
        <v>36</v>
      </c>
      <c r="E89" s="14" t="s">
        <v>40</v>
      </c>
      <c r="F89" s="14" t="s">
        <v>41</v>
      </c>
      <c r="G89" s="12" t="s">
        <v>413</v>
      </c>
      <c r="H89" s="15" t="s">
        <v>414</v>
      </c>
      <c r="I89" s="14" t="s">
        <v>181</v>
      </c>
      <c r="J89" s="14">
        <v>75</v>
      </c>
      <c r="K89" s="20">
        <f t="shared" si="17"/>
        <v>1875</v>
      </c>
      <c r="L89" s="20">
        <f t="shared" si="18"/>
        <v>1875</v>
      </c>
      <c r="M89" s="20">
        <v>1875</v>
      </c>
      <c r="N89" s="20"/>
      <c r="O89" s="20"/>
      <c r="P89" s="20"/>
      <c r="Q89" s="12"/>
      <c r="R89" s="12"/>
      <c r="S89" s="12"/>
      <c r="T89" s="12"/>
      <c r="U89" s="12"/>
      <c r="V89" s="12"/>
      <c r="W89" s="12">
        <v>576</v>
      </c>
      <c r="X89" s="157" t="s">
        <v>415</v>
      </c>
      <c r="Y89" s="157"/>
      <c r="Z89" s="12" t="s">
        <v>409</v>
      </c>
      <c r="AA89" s="12" t="s">
        <v>410</v>
      </c>
      <c r="AB89" s="12"/>
      <c r="AC89" s="19"/>
      <c r="AD89" s="19"/>
      <c r="AE89" s="19"/>
      <c r="AF89" s="19"/>
    </row>
    <row r="90" s="144" customFormat="1" ht="101" customHeight="1" spans="1:32">
      <c r="A90" s="12">
        <v>78</v>
      </c>
      <c r="B90" s="12" t="s">
        <v>416</v>
      </c>
      <c r="C90" s="12" t="s">
        <v>417</v>
      </c>
      <c r="D90" s="12" t="s">
        <v>36</v>
      </c>
      <c r="E90" s="14" t="s">
        <v>40</v>
      </c>
      <c r="F90" s="14" t="s">
        <v>41</v>
      </c>
      <c r="G90" s="12" t="s">
        <v>418</v>
      </c>
      <c r="H90" s="15" t="s">
        <v>419</v>
      </c>
      <c r="I90" s="14" t="s">
        <v>181</v>
      </c>
      <c r="J90" s="14">
        <v>10</v>
      </c>
      <c r="K90" s="20">
        <f t="shared" si="17"/>
        <v>250</v>
      </c>
      <c r="L90" s="20">
        <f t="shared" si="18"/>
        <v>250</v>
      </c>
      <c r="M90" s="20">
        <v>250</v>
      </c>
      <c r="N90" s="20"/>
      <c r="O90" s="20"/>
      <c r="P90" s="20"/>
      <c r="Q90" s="12"/>
      <c r="R90" s="12"/>
      <c r="S90" s="12"/>
      <c r="T90" s="12"/>
      <c r="U90" s="12"/>
      <c r="V90" s="12"/>
      <c r="W90" s="12">
        <v>250</v>
      </c>
      <c r="X90" s="157" t="s">
        <v>420</v>
      </c>
      <c r="Y90" s="157"/>
      <c r="Z90" s="12" t="s">
        <v>409</v>
      </c>
      <c r="AA90" s="12" t="s">
        <v>410</v>
      </c>
      <c r="AB90" s="12"/>
      <c r="AC90" s="19"/>
      <c r="AD90" s="19"/>
      <c r="AE90" s="19"/>
      <c r="AF90" s="19"/>
    </row>
    <row r="91" s="144" customFormat="1" ht="121" customHeight="1" spans="1:32">
      <c r="A91" s="12">
        <v>79</v>
      </c>
      <c r="B91" s="12" t="s">
        <v>421</v>
      </c>
      <c r="C91" s="12" t="s">
        <v>422</v>
      </c>
      <c r="D91" s="12" t="s">
        <v>36</v>
      </c>
      <c r="E91" s="12" t="s">
        <v>40</v>
      </c>
      <c r="F91" s="12" t="s">
        <v>41</v>
      </c>
      <c r="G91" s="12" t="s">
        <v>423</v>
      </c>
      <c r="H91" s="159" t="s">
        <v>424</v>
      </c>
      <c r="I91" s="12" t="s">
        <v>425</v>
      </c>
      <c r="J91" s="172">
        <v>41148</v>
      </c>
      <c r="K91" s="20">
        <f t="shared" si="17"/>
        <v>2980</v>
      </c>
      <c r="L91" s="20">
        <f t="shared" si="18"/>
        <v>2980</v>
      </c>
      <c r="M91" s="20">
        <v>2980</v>
      </c>
      <c r="N91" s="20"/>
      <c r="O91" s="20"/>
      <c r="P91" s="20"/>
      <c r="Q91" s="12"/>
      <c r="R91" s="12"/>
      <c r="S91" s="12"/>
      <c r="T91" s="12"/>
      <c r="U91" s="12"/>
      <c r="V91" s="12"/>
      <c r="W91" s="12">
        <v>1500</v>
      </c>
      <c r="X91" s="157" t="s">
        <v>426</v>
      </c>
      <c r="Y91" s="157" t="s">
        <v>427</v>
      </c>
      <c r="Z91" s="12" t="s">
        <v>409</v>
      </c>
      <c r="AA91" s="12" t="s">
        <v>410</v>
      </c>
      <c r="AB91" s="12"/>
      <c r="AC91" s="19"/>
      <c r="AD91" s="19"/>
      <c r="AE91" s="19"/>
      <c r="AF91" s="19"/>
    </row>
    <row r="92" s="144" customFormat="1" ht="121" customHeight="1" spans="1:32">
      <c r="A92" s="12">
        <v>80</v>
      </c>
      <c r="B92" s="12" t="s">
        <v>428</v>
      </c>
      <c r="C92" s="158" t="s">
        <v>429</v>
      </c>
      <c r="D92" s="12" t="s">
        <v>36</v>
      </c>
      <c r="E92" s="12" t="s">
        <v>40</v>
      </c>
      <c r="F92" s="12" t="s">
        <v>41</v>
      </c>
      <c r="G92" s="161" t="s">
        <v>430</v>
      </c>
      <c r="H92" s="190" t="s">
        <v>431</v>
      </c>
      <c r="I92" s="12" t="s">
        <v>181</v>
      </c>
      <c r="J92" s="12">
        <v>10</v>
      </c>
      <c r="K92" s="20">
        <f>L92+T92+U92+V92</f>
        <v>400</v>
      </c>
      <c r="L92" s="20">
        <f t="shared" si="18"/>
        <v>400</v>
      </c>
      <c r="M92" s="20">
        <v>400</v>
      </c>
      <c r="N92" s="20"/>
      <c r="O92" s="20"/>
      <c r="P92" s="20"/>
      <c r="Q92" s="12"/>
      <c r="R92" s="12"/>
      <c r="S92" s="12"/>
      <c r="T92" s="12"/>
      <c r="U92" s="12"/>
      <c r="V92" s="12"/>
      <c r="W92" s="12"/>
      <c r="X92" s="157"/>
      <c r="Y92" s="157"/>
      <c r="Z92" s="12" t="s">
        <v>409</v>
      </c>
      <c r="AA92" s="12" t="s">
        <v>410</v>
      </c>
      <c r="AB92" s="12"/>
      <c r="AC92" s="19"/>
      <c r="AD92" s="19"/>
      <c r="AE92" s="19"/>
      <c r="AF92" s="19"/>
    </row>
    <row r="93" s="144" customFormat="1" ht="121" customHeight="1" spans="1:32">
      <c r="A93" s="12">
        <v>81</v>
      </c>
      <c r="B93" s="12" t="s">
        <v>432</v>
      </c>
      <c r="C93" s="158" t="s">
        <v>433</v>
      </c>
      <c r="D93" s="12" t="s">
        <v>36</v>
      </c>
      <c r="E93" s="12" t="s">
        <v>40</v>
      </c>
      <c r="F93" s="12" t="s">
        <v>41</v>
      </c>
      <c r="G93" s="161" t="s">
        <v>246</v>
      </c>
      <c r="H93" s="187" t="s">
        <v>434</v>
      </c>
      <c r="I93" s="12" t="s">
        <v>435</v>
      </c>
      <c r="J93" s="12">
        <v>12.99</v>
      </c>
      <c r="K93" s="20">
        <f>SUM(L93,T93:V93)</f>
        <v>207</v>
      </c>
      <c r="L93" s="20">
        <f t="shared" si="18"/>
        <v>207</v>
      </c>
      <c r="M93" s="20">
        <v>207</v>
      </c>
      <c r="N93" s="20"/>
      <c r="O93" s="20"/>
      <c r="P93" s="20"/>
      <c r="Q93" s="12"/>
      <c r="R93" s="12"/>
      <c r="S93" s="12"/>
      <c r="T93" s="12"/>
      <c r="U93" s="12"/>
      <c r="V93" s="12"/>
      <c r="W93" s="12"/>
      <c r="X93" s="157"/>
      <c r="Y93" s="157"/>
      <c r="Z93" s="12" t="s">
        <v>409</v>
      </c>
      <c r="AA93" s="12" t="s">
        <v>410</v>
      </c>
      <c r="AB93" s="12"/>
      <c r="AC93" s="19"/>
      <c r="AD93" s="19"/>
      <c r="AE93" s="19"/>
      <c r="AF93" s="19"/>
    </row>
    <row r="94" s="144" customFormat="1" ht="121" customHeight="1" spans="1:32">
      <c r="A94" s="12">
        <v>82</v>
      </c>
      <c r="B94" s="12" t="s">
        <v>436</v>
      </c>
      <c r="C94" s="12" t="s">
        <v>437</v>
      </c>
      <c r="D94" s="12" t="s">
        <v>36</v>
      </c>
      <c r="E94" s="12" t="s">
        <v>40</v>
      </c>
      <c r="F94" s="12" t="s">
        <v>41</v>
      </c>
      <c r="G94" s="12" t="s">
        <v>438</v>
      </c>
      <c r="H94" s="15" t="s">
        <v>439</v>
      </c>
      <c r="I94" s="19" t="s">
        <v>44</v>
      </c>
      <c r="J94" s="12">
        <v>110</v>
      </c>
      <c r="K94" s="20">
        <v>380</v>
      </c>
      <c r="L94" s="20">
        <f>SUM(M94,U94,V94,W94)</f>
        <v>380</v>
      </c>
      <c r="M94" s="19">
        <v>380</v>
      </c>
      <c r="N94" s="20"/>
      <c r="O94" s="20"/>
      <c r="P94" s="20"/>
      <c r="Q94" s="12"/>
      <c r="R94" s="12"/>
      <c r="S94" s="12"/>
      <c r="T94" s="12"/>
      <c r="U94" s="12"/>
      <c r="V94" s="12"/>
      <c r="W94" s="12"/>
      <c r="X94" s="157"/>
      <c r="Y94" s="157"/>
      <c r="Z94" s="12" t="s">
        <v>79</v>
      </c>
      <c r="AA94" s="12" t="s">
        <v>80</v>
      </c>
      <c r="AB94" s="12"/>
      <c r="AC94" s="19"/>
      <c r="AD94" s="19"/>
      <c r="AE94" s="19"/>
      <c r="AF94" s="19"/>
    </row>
    <row r="95" s="144" customFormat="1" ht="110" customHeight="1" spans="1:32">
      <c r="A95" s="12">
        <v>83</v>
      </c>
      <c r="B95" s="12" t="s">
        <v>440</v>
      </c>
      <c r="C95" s="12" t="s">
        <v>441</v>
      </c>
      <c r="D95" s="12" t="s">
        <v>36</v>
      </c>
      <c r="E95" s="12" t="s">
        <v>442</v>
      </c>
      <c r="F95" s="12" t="s">
        <v>41</v>
      </c>
      <c r="G95" s="12" t="s">
        <v>443</v>
      </c>
      <c r="H95" s="157" t="s">
        <v>444</v>
      </c>
      <c r="I95" s="12" t="s">
        <v>425</v>
      </c>
      <c r="J95" s="12">
        <v>2000</v>
      </c>
      <c r="K95" s="20">
        <f>SUM(L95,T95:V95)</f>
        <v>2900</v>
      </c>
      <c r="L95" s="20">
        <f>SUM(M95:S95)</f>
        <v>2900</v>
      </c>
      <c r="M95" s="20">
        <v>2900</v>
      </c>
      <c r="N95" s="20"/>
      <c r="O95" s="20"/>
      <c r="P95" s="20"/>
      <c r="Q95" s="12"/>
      <c r="R95" s="12"/>
      <c r="S95" s="12"/>
      <c r="T95" s="12"/>
      <c r="U95" s="12"/>
      <c r="V95" s="12"/>
      <c r="W95" s="12">
        <v>2000</v>
      </c>
      <c r="X95" s="157" t="s">
        <v>445</v>
      </c>
      <c r="Y95" s="157" t="s">
        <v>446</v>
      </c>
      <c r="Z95" s="12" t="s">
        <v>447</v>
      </c>
      <c r="AA95" s="12" t="s">
        <v>448</v>
      </c>
      <c r="AB95" s="12"/>
      <c r="AC95" s="19"/>
      <c r="AD95" s="19"/>
      <c r="AE95" s="19"/>
      <c r="AF95" s="19"/>
    </row>
    <row r="96" s="99" customFormat="1" ht="43" customHeight="1" spans="1:32">
      <c r="A96" s="179" t="s">
        <v>449</v>
      </c>
      <c r="B96" s="179"/>
      <c r="C96" s="179"/>
      <c r="D96" s="106"/>
      <c r="E96" s="11"/>
      <c r="F96" s="11"/>
      <c r="G96" s="11"/>
      <c r="H96" s="11"/>
      <c r="I96" s="117"/>
      <c r="J96" s="117"/>
      <c r="K96" s="18">
        <f>SUM(K97:K108)</f>
        <v>5723</v>
      </c>
      <c r="L96" s="18">
        <f t="shared" ref="L96:V96" si="19">SUM(L97:L108)</f>
        <v>5723</v>
      </c>
      <c r="M96" s="18">
        <f t="shared" si="19"/>
        <v>5293</v>
      </c>
      <c r="N96" s="18">
        <f t="shared" si="19"/>
        <v>430</v>
      </c>
      <c r="O96" s="18">
        <f t="shared" si="19"/>
        <v>0</v>
      </c>
      <c r="P96" s="18">
        <f t="shared" si="19"/>
        <v>0</v>
      </c>
      <c r="Q96" s="18">
        <f t="shared" si="19"/>
        <v>0</v>
      </c>
      <c r="R96" s="18">
        <f t="shared" si="19"/>
        <v>0</v>
      </c>
      <c r="S96" s="18">
        <f t="shared" si="19"/>
        <v>0</v>
      </c>
      <c r="T96" s="18">
        <f t="shared" si="19"/>
        <v>0</v>
      </c>
      <c r="U96" s="18">
        <f t="shared" si="19"/>
        <v>0</v>
      </c>
      <c r="V96" s="18">
        <f t="shared" si="19"/>
        <v>0</v>
      </c>
      <c r="W96" s="11"/>
      <c r="X96" s="179"/>
      <c r="Y96" s="179"/>
      <c r="Z96" s="123"/>
      <c r="AA96" s="123"/>
      <c r="AB96" s="123"/>
      <c r="AC96" s="127"/>
      <c r="AD96" s="127"/>
      <c r="AE96" s="127"/>
      <c r="AF96" s="127"/>
    </row>
    <row r="97" s="144" customFormat="1" ht="101" customHeight="1" spans="1:32">
      <c r="A97" s="12">
        <v>84</v>
      </c>
      <c r="B97" s="12" t="s">
        <v>450</v>
      </c>
      <c r="C97" s="158" t="s">
        <v>451</v>
      </c>
      <c r="D97" s="12" t="s">
        <v>36</v>
      </c>
      <c r="E97" s="12" t="s">
        <v>70</v>
      </c>
      <c r="F97" s="12" t="s">
        <v>452</v>
      </c>
      <c r="G97" s="12" t="s">
        <v>453</v>
      </c>
      <c r="H97" s="159" t="s">
        <v>454</v>
      </c>
      <c r="I97" s="19" t="s">
        <v>181</v>
      </c>
      <c r="J97" s="19">
        <v>25</v>
      </c>
      <c r="K97" s="20">
        <f t="shared" ref="K97:K105" si="20">SUM(L97,T97:V97)</f>
        <v>2000</v>
      </c>
      <c r="L97" s="20">
        <f t="shared" ref="L97:L105" si="21">SUM(M97:S97)</f>
        <v>2000</v>
      </c>
      <c r="M97" s="20">
        <v>2000</v>
      </c>
      <c r="N97" s="192"/>
      <c r="O97" s="192"/>
      <c r="P97" s="192"/>
      <c r="Q97" s="194"/>
      <c r="R97" s="194"/>
      <c r="S97" s="194"/>
      <c r="T97" s="194"/>
      <c r="U97" s="194"/>
      <c r="V97" s="194"/>
      <c r="W97" s="194">
        <v>1500</v>
      </c>
      <c r="X97" s="157" t="s">
        <v>455</v>
      </c>
      <c r="Y97" s="196"/>
      <c r="Z97" s="12" t="s">
        <v>139</v>
      </c>
      <c r="AA97" s="189" t="s">
        <v>140</v>
      </c>
      <c r="AB97" s="12"/>
      <c r="AC97" s="19"/>
      <c r="AD97" s="19"/>
      <c r="AE97" s="19"/>
      <c r="AF97" s="19"/>
    </row>
    <row r="98" s="144" customFormat="1" ht="101" customHeight="1" spans="1:32">
      <c r="A98" s="12">
        <v>85</v>
      </c>
      <c r="B98" s="12" t="s">
        <v>456</v>
      </c>
      <c r="C98" s="12" t="s">
        <v>457</v>
      </c>
      <c r="D98" s="12" t="s">
        <v>36</v>
      </c>
      <c r="E98" s="12" t="s">
        <v>458</v>
      </c>
      <c r="F98" s="12" t="s">
        <v>41</v>
      </c>
      <c r="G98" s="12" t="s">
        <v>459</v>
      </c>
      <c r="H98" s="15" t="s">
        <v>460</v>
      </c>
      <c r="I98" s="19" t="s">
        <v>181</v>
      </c>
      <c r="J98" s="19">
        <v>4</v>
      </c>
      <c r="K98" s="20">
        <f t="shared" si="20"/>
        <v>550</v>
      </c>
      <c r="L98" s="20">
        <f t="shared" si="21"/>
        <v>550</v>
      </c>
      <c r="M98" s="20">
        <v>550</v>
      </c>
      <c r="N98" s="192"/>
      <c r="O98" s="192"/>
      <c r="P98" s="192"/>
      <c r="Q98" s="194"/>
      <c r="R98" s="194"/>
      <c r="S98" s="194"/>
      <c r="T98" s="194"/>
      <c r="U98" s="194"/>
      <c r="V98" s="194"/>
      <c r="W98" s="194">
        <v>550</v>
      </c>
      <c r="X98" s="157" t="s">
        <v>461</v>
      </c>
      <c r="Y98" s="196" t="s">
        <v>462</v>
      </c>
      <c r="Z98" s="12" t="s">
        <v>139</v>
      </c>
      <c r="AA98" s="189" t="s">
        <v>140</v>
      </c>
      <c r="AB98" s="12"/>
      <c r="AC98" s="19"/>
      <c r="AD98" s="19"/>
      <c r="AE98" s="19"/>
      <c r="AF98" s="19"/>
    </row>
    <row r="99" s="144" customFormat="1" ht="101" customHeight="1" spans="1:32">
      <c r="A99" s="12">
        <v>86</v>
      </c>
      <c r="B99" s="12" t="s">
        <v>463</v>
      </c>
      <c r="C99" s="12" t="s">
        <v>464</v>
      </c>
      <c r="D99" s="12" t="s">
        <v>36</v>
      </c>
      <c r="E99" s="12" t="s">
        <v>70</v>
      </c>
      <c r="F99" s="12" t="s">
        <v>41</v>
      </c>
      <c r="G99" s="12" t="s">
        <v>465</v>
      </c>
      <c r="H99" s="15" t="s">
        <v>466</v>
      </c>
      <c r="I99" s="19" t="s">
        <v>425</v>
      </c>
      <c r="J99" s="19">
        <v>11100</v>
      </c>
      <c r="K99" s="20">
        <f t="shared" si="20"/>
        <v>214</v>
      </c>
      <c r="L99" s="20">
        <f t="shared" si="21"/>
        <v>214</v>
      </c>
      <c r="M99" s="20">
        <v>214</v>
      </c>
      <c r="N99" s="192"/>
      <c r="O99" s="192"/>
      <c r="P99" s="192"/>
      <c r="Q99" s="194"/>
      <c r="R99" s="194"/>
      <c r="S99" s="194"/>
      <c r="T99" s="194"/>
      <c r="U99" s="194"/>
      <c r="V99" s="194"/>
      <c r="W99" s="194">
        <v>500</v>
      </c>
      <c r="X99" s="157" t="s">
        <v>467</v>
      </c>
      <c r="Y99" s="196" t="s">
        <v>468</v>
      </c>
      <c r="Z99" s="12" t="s">
        <v>139</v>
      </c>
      <c r="AA99" s="189" t="s">
        <v>140</v>
      </c>
      <c r="AB99" s="12"/>
      <c r="AC99" s="19"/>
      <c r="AD99" s="19"/>
      <c r="AE99" s="19"/>
      <c r="AF99" s="19"/>
    </row>
    <row r="100" s="144" customFormat="1" ht="101" customHeight="1" spans="1:32">
      <c r="A100" s="12">
        <v>87</v>
      </c>
      <c r="B100" s="12" t="s">
        <v>469</v>
      </c>
      <c r="C100" s="12" t="s">
        <v>470</v>
      </c>
      <c r="D100" s="12" t="s">
        <v>36</v>
      </c>
      <c r="E100" s="12" t="s">
        <v>70</v>
      </c>
      <c r="F100" s="12" t="s">
        <v>41</v>
      </c>
      <c r="G100" s="12" t="s">
        <v>465</v>
      </c>
      <c r="H100" s="15" t="s">
        <v>471</v>
      </c>
      <c r="I100" s="19" t="s">
        <v>472</v>
      </c>
      <c r="J100" s="19">
        <v>61</v>
      </c>
      <c r="K100" s="20">
        <f t="shared" si="20"/>
        <v>386</v>
      </c>
      <c r="L100" s="20">
        <f t="shared" si="21"/>
        <v>386</v>
      </c>
      <c r="M100" s="20">
        <v>386</v>
      </c>
      <c r="N100" s="192"/>
      <c r="O100" s="192"/>
      <c r="P100" s="192"/>
      <c r="Q100" s="194"/>
      <c r="R100" s="194"/>
      <c r="S100" s="194"/>
      <c r="T100" s="194"/>
      <c r="U100" s="194"/>
      <c r="V100" s="194"/>
      <c r="W100" s="194">
        <v>500</v>
      </c>
      <c r="X100" s="157" t="s">
        <v>467</v>
      </c>
      <c r="Y100" s="197" t="s">
        <v>468</v>
      </c>
      <c r="Z100" s="12" t="s">
        <v>139</v>
      </c>
      <c r="AA100" s="189" t="s">
        <v>140</v>
      </c>
      <c r="AB100" s="12"/>
      <c r="AC100" s="19"/>
      <c r="AD100" s="19"/>
      <c r="AE100" s="19"/>
      <c r="AF100" s="19"/>
    </row>
    <row r="101" s="144" customFormat="1" ht="101" customHeight="1" spans="1:32">
      <c r="A101" s="12">
        <v>88</v>
      </c>
      <c r="B101" s="12" t="s">
        <v>473</v>
      </c>
      <c r="C101" s="158" t="s">
        <v>474</v>
      </c>
      <c r="D101" s="12" t="s">
        <v>36</v>
      </c>
      <c r="E101" s="12" t="s">
        <v>475</v>
      </c>
      <c r="F101" s="12" t="s">
        <v>41</v>
      </c>
      <c r="G101" s="12" t="s">
        <v>210</v>
      </c>
      <c r="H101" s="15" t="s">
        <v>476</v>
      </c>
      <c r="I101" s="19" t="s">
        <v>477</v>
      </c>
      <c r="J101" s="19">
        <v>10</v>
      </c>
      <c r="K101" s="20">
        <f t="shared" si="20"/>
        <v>400</v>
      </c>
      <c r="L101" s="20">
        <f t="shared" si="21"/>
        <v>400</v>
      </c>
      <c r="M101" s="20">
        <v>400</v>
      </c>
      <c r="N101" s="192"/>
      <c r="O101" s="192">
        <v>0</v>
      </c>
      <c r="P101" s="192">
        <v>0</v>
      </c>
      <c r="Q101" s="194">
        <v>0</v>
      </c>
      <c r="R101" s="194">
        <v>0</v>
      </c>
      <c r="S101" s="194">
        <v>0</v>
      </c>
      <c r="T101" s="194">
        <v>0</v>
      </c>
      <c r="U101" s="194">
        <v>0</v>
      </c>
      <c r="V101" s="194">
        <v>0</v>
      </c>
      <c r="W101" s="194">
        <v>20000</v>
      </c>
      <c r="X101" s="157" t="s">
        <v>478</v>
      </c>
      <c r="Y101" s="196"/>
      <c r="Z101" s="12" t="s">
        <v>139</v>
      </c>
      <c r="AA101" s="189" t="s">
        <v>140</v>
      </c>
      <c r="AB101" s="12"/>
      <c r="AC101" s="19"/>
      <c r="AD101" s="19"/>
      <c r="AE101" s="19"/>
      <c r="AF101" s="19"/>
    </row>
    <row r="102" s="144" customFormat="1" ht="101" customHeight="1" spans="1:32">
      <c r="A102" s="12">
        <v>89</v>
      </c>
      <c r="B102" s="12" t="s">
        <v>479</v>
      </c>
      <c r="C102" s="158" t="s">
        <v>480</v>
      </c>
      <c r="D102" s="12" t="s">
        <v>36</v>
      </c>
      <c r="E102" s="12" t="s">
        <v>475</v>
      </c>
      <c r="F102" s="12" t="s">
        <v>41</v>
      </c>
      <c r="G102" s="12" t="s">
        <v>210</v>
      </c>
      <c r="H102" s="15" t="s">
        <v>481</v>
      </c>
      <c r="I102" s="19" t="s">
        <v>482</v>
      </c>
      <c r="J102" s="19">
        <v>1</v>
      </c>
      <c r="K102" s="20">
        <f t="shared" si="20"/>
        <v>200</v>
      </c>
      <c r="L102" s="20">
        <f t="shared" si="21"/>
        <v>200</v>
      </c>
      <c r="M102" s="20">
        <v>200</v>
      </c>
      <c r="N102" s="192"/>
      <c r="O102" s="192"/>
      <c r="P102" s="192"/>
      <c r="Q102" s="195"/>
      <c r="R102" s="195"/>
      <c r="S102" s="195"/>
      <c r="T102" s="195"/>
      <c r="U102" s="195"/>
      <c r="V102" s="195"/>
      <c r="W102" s="195">
        <v>5000</v>
      </c>
      <c r="X102" s="157" t="s">
        <v>483</v>
      </c>
      <c r="Y102" s="198"/>
      <c r="Z102" s="12" t="s">
        <v>139</v>
      </c>
      <c r="AA102" s="189" t="s">
        <v>140</v>
      </c>
      <c r="AB102" s="12"/>
      <c r="AC102" s="19"/>
      <c r="AD102" s="19"/>
      <c r="AE102" s="19"/>
      <c r="AF102" s="19"/>
    </row>
    <row r="103" s="144" customFormat="1" ht="105" customHeight="1" spans="1:32">
      <c r="A103" s="12">
        <v>90</v>
      </c>
      <c r="B103" s="12" t="s">
        <v>484</v>
      </c>
      <c r="C103" s="12" t="s">
        <v>485</v>
      </c>
      <c r="D103" s="12" t="s">
        <v>36</v>
      </c>
      <c r="E103" s="12" t="s">
        <v>70</v>
      </c>
      <c r="F103" s="12" t="s">
        <v>41</v>
      </c>
      <c r="G103" s="12" t="s">
        <v>438</v>
      </c>
      <c r="H103" s="15" t="s">
        <v>486</v>
      </c>
      <c r="I103" s="19" t="s">
        <v>487</v>
      </c>
      <c r="J103" s="19">
        <v>1</v>
      </c>
      <c r="K103" s="20">
        <f t="shared" si="20"/>
        <v>395</v>
      </c>
      <c r="L103" s="20">
        <f t="shared" si="21"/>
        <v>395</v>
      </c>
      <c r="M103" s="20">
        <v>395</v>
      </c>
      <c r="N103" s="192"/>
      <c r="O103" s="192"/>
      <c r="P103" s="192"/>
      <c r="Q103" s="195"/>
      <c r="R103" s="195"/>
      <c r="S103" s="195"/>
      <c r="T103" s="195"/>
      <c r="U103" s="195"/>
      <c r="V103" s="195"/>
      <c r="W103" s="195">
        <v>120</v>
      </c>
      <c r="X103" s="157" t="s">
        <v>488</v>
      </c>
      <c r="Y103" s="15" t="s">
        <v>489</v>
      </c>
      <c r="Z103" s="12" t="s">
        <v>79</v>
      </c>
      <c r="AA103" s="12" t="s">
        <v>80</v>
      </c>
      <c r="AB103" s="12"/>
      <c r="AC103" s="19"/>
      <c r="AD103" s="19"/>
      <c r="AE103" s="19"/>
      <c r="AF103" s="19"/>
    </row>
    <row r="104" s="144" customFormat="1" ht="105" customHeight="1" spans="1:32">
      <c r="A104" s="12">
        <v>91</v>
      </c>
      <c r="B104" s="12" t="s">
        <v>490</v>
      </c>
      <c r="C104" s="12" t="s">
        <v>491</v>
      </c>
      <c r="D104" s="12" t="s">
        <v>36</v>
      </c>
      <c r="E104" s="12" t="s">
        <v>492</v>
      </c>
      <c r="F104" s="12" t="s">
        <v>41</v>
      </c>
      <c r="G104" s="12" t="s">
        <v>493</v>
      </c>
      <c r="H104" s="160" t="s">
        <v>494</v>
      </c>
      <c r="I104" s="19" t="s">
        <v>101</v>
      </c>
      <c r="J104" s="12">
        <v>83</v>
      </c>
      <c r="K104" s="20">
        <v>100</v>
      </c>
      <c r="L104" s="20">
        <v>100</v>
      </c>
      <c r="M104" s="19"/>
      <c r="N104" s="20">
        <v>100</v>
      </c>
      <c r="O104" s="192"/>
      <c r="P104" s="192"/>
      <c r="Q104" s="195"/>
      <c r="R104" s="195"/>
      <c r="S104" s="195"/>
      <c r="T104" s="195"/>
      <c r="U104" s="195"/>
      <c r="V104" s="195"/>
      <c r="W104" s="195"/>
      <c r="X104" s="157"/>
      <c r="Y104" s="15"/>
      <c r="Z104" s="12" t="s">
        <v>79</v>
      </c>
      <c r="AA104" s="12" t="s">
        <v>80</v>
      </c>
      <c r="AB104" s="12"/>
      <c r="AC104" s="19"/>
      <c r="AD104" s="19"/>
      <c r="AE104" s="19"/>
      <c r="AF104" s="19"/>
    </row>
    <row r="105" s="144" customFormat="1" ht="105" customHeight="1" spans="1:32">
      <c r="A105" s="12">
        <v>92</v>
      </c>
      <c r="B105" s="12" t="s">
        <v>495</v>
      </c>
      <c r="C105" s="158" t="s">
        <v>496</v>
      </c>
      <c r="D105" s="12" t="s">
        <v>36</v>
      </c>
      <c r="E105" s="12" t="s">
        <v>492</v>
      </c>
      <c r="F105" s="12" t="s">
        <v>41</v>
      </c>
      <c r="G105" s="12" t="s">
        <v>497</v>
      </c>
      <c r="H105" s="159" t="s">
        <v>498</v>
      </c>
      <c r="I105" s="19" t="s">
        <v>44</v>
      </c>
      <c r="J105" s="12">
        <v>49</v>
      </c>
      <c r="K105" s="20">
        <v>100</v>
      </c>
      <c r="L105" s="20">
        <v>100</v>
      </c>
      <c r="M105" s="19">
        <v>70</v>
      </c>
      <c r="N105" s="20">
        <v>30</v>
      </c>
      <c r="O105" s="192"/>
      <c r="P105" s="192"/>
      <c r="Q105" s="195"/>
      <c r="R105" s="195"/>
      <c r="S105" s="195"/>
      <c r="T105" s="195"/>
      <c r="U105" s="195"/>
      <c r="V105" s="195"/>
      <c r="W105" s="195"/>
      <c r="X105" s="157"/>
      <c r="Y105" s="15"/>
      <c r="Z105" s="12" t="s">
        <v>79</v>
      </c>
      <c r="AA105" s="12" t="s">
        <v>80</v>
      </c>
      <c r="AB105" s="12"/>
      <c r="AC105" s="19"/>
      <c r="AD105" s="19"/>
      <c r="AE105" s="19"/>
      <c r="AF105" s="19"/>
    </row>
    <row r="106" s="144" customFormat="1" ht="105" customHeight="1" spans="1:32">
      <c r="A106" s="12">
        <v>93</v>
      </c>
      <c r="B106" s="12" t="s">
        <v>499</v>
      </c>
      <c r="C106" s="12" t="s">
        <v>500</v>
      </c>
      <c r="D106" s="12" t="s">
        <v>36</v>
      </c>
      <c r="E106" s="12" t="s">
        <v>492</v>
      </c>
      <c r="F106" s="12" t="s">
        <v>41</v>
      </c>
      <c r="G106" s="12" t="s">
        <v>501</v>
      </c>
      <c r="H106" s="157" t="s">
        <v>502</v>
      </c>
      <c r="I106" s="12" t="s">
        <v>503</v>
      </c>
      <c r="J106" s="12">
        <v>4.25</v>
      </c>
      <c r="K106" s="20">
        <f>L106+T106+U106+V106</f>
        <v>378</v>
      </c>
      <c r="L106" s="20">
        <f>SUM(M106:S106)</f>
        <v>378</v>
      </c>
      <c r="M106" s="19">
        <v>378</v>
      </c>
      <c r="N106" s="20"/>
      <c r="O106" s="192"/>
      <c r="P106" s="192"/>
      <c r="Q106" s="195"/>
      <c r="R106" s="195"/>
      <c r="S106" s="195"/>
      <c r="T106" s="195"/>
      <c r="U106" s="195"/>
      <c r="V106" s="195"/>
      <c r="W106" s="195"/>
      <c r="X106" s="157"/>
      <c r="Y106" s="15"/>
      <c r="Z106" s="12" t="s">
        <v>504</v>
      </c>
      <c r="AA106" s="12" t="s">
        <v>505</v>
      </c>
      <c r="AB106" s="12"/>
      <c r="AC106" s="19"/>
      <c r="AD106" s="19"/>
      <c r="AE106" s="19"/>
      <c r="AF106" s="19"/>
    </row>
    <row r="107" s="144" customFormat="1" ht="105" customHeight="1" spans="1:32">
      <c r="A107" s="12">
        <v>94</v>
      </c>
      <c r="B107" s="12" t="s">
        <v>506</v>
      </c>
      <c r="C107" s="12" t="s">
        <v>507</v>
      </c>
      <c r="D107" s="12" t="s">
        <v>36</v>
      </c>
      <c r="E107" s="12" t="s">
        <v>70</v>
      </c>
      <c r="F107" s="12" t="s">
        <v>41</v>
      </c>
      <c r="G107" s="12" t="s">
        <v>508</v>
      </c>
      <c r="H107" s="157" t="s">
        <v>509</v>
      </c>
      <c r="I107" s="12" t="s">
        <v>203</v>
      </c>
      <c r="J107" s="12">
        <v>1</v>
      </c>
      <c r="K107" s="20">
        <f>SUM(L107,T107:V107)</f>
        <v>300</v>
      </c>
      <c r="L107" s="20">
        <f>SUM(M107:S107)</f>
        <v>300</v>
      </c>
      <c r="M107" s="20"/>
      <c r="N107" s="20">
        <v>300</v>
      </c>
      <c r="O107" s="20"/>
      <c r="P107" s="20"/>
      <c r="Q107" s="12"/>
      <c r="R107" s="12"/>
      <c r="S107" s="12"/>
      <c r="T107" s="12"/>
      <c r="U107" s="12"/>
      <c r="V107" s="12"/>
      <c r="W107" s="12">
        <v>300</v>
      </c>
      <c r="X107" s="157" t="s">
        <v>510</v>
      </c>
      <c r="Y107" s="157" t="s">
        <v>511</v>
      </c>
      <c r="Z107" s="12" t="s">
        <v>79</v>
      </c>
      <c r="AA107" s="12" t="s">
        <v>80</v>
      </c>
      <c r="AB107" s="12"/>
      <c r="AC107" s="19"/>
      <c r="AD107" s="19"/>
      <c r="AE107" s="19"/>
      <c r="AF107" s="19"/>
    </row>
    <row r="108" s="144" customFormat="1" ht="107" customHeight="1" spans="1:32">
      <c r="A108" s="12">
        <v>95</v>
      </c>
      <c r="B108" s="12" t="s">
        <v>512</v>
      </c>
      <c r="C108" s="12" t="s">
        <v>513</v>
      </c>
      <c r="D108" s="12" t="s">
        <v>36</v>
      </c>
      <c r="E108" s="12" t="s">
        <v>475</v>
      </c>
      <c r="F108" s="12" t="s">
        <v>41</v>
      </c>
      <c r="G108" s="12" t="s">
        <v>210</v>
      </c>
      <c r="H108" s="191" t="s">
        <v>514</v>
      </c>
      <c r="I108" s="19" t="s">
        <v>515</v>
      </c>
      <c r="J108" s="19">
        <v>650</v>
      </c>
      <c r="K108" s="20">
        <f>SUM(L108,T108:V108)</f>
        <v>700</v>
      </c>
      <c r="L108" s="20">
        <f>SUM(M108:S108)</f>
        <v>700</v>
      </c>
      <c r="M108" s="20">
        <v>700</v>
      </c>
      <c r="N108" s="192"/>
      <c r="O108" s="192"/>
      <c r="P108" s="192"/>
      <c r="Q108" s="195"/>
      <c r="R108" s="195"/>
      <c r="S108" s="195"/>
      <c r="T108" s="195"/>
      <c r="U108" s="195"/>
      <c r="V108" s="195"/>
      <c r="W108" s="195">
        <v>65000</v>
      </c>
      <c r="X108" s="157" t="s">
        <v>516</v>
      </c>
      <c r="Y108" s="15"/>
      <c r="Z108" s="12" t="s">
        <v>139</v>
      </c>
      <c r="AA108" s="189" t="s">
        <v>140</v>
      </c>
      <c r="AB108" s="12"/>
      <c r="AC108" s="19"/>
      <c r="AD108" s="19"/>
      <c r="AE108" s="19"/>
      <c r="AF108" s="19"/>
    </row>
    <row r="109" s="99" customFormat="1" ht="43" customHeight="1" spans="1:32">
      <c r="A109" s="179" t="s">
        <v>517</v>
      </c>
      <c r="B109" s="179"/>
      <c r="C109" s="179"/>
      <c r="D109" s="106"/>
      <c r="E109" s="11"/>
      <c r="F109" s="11"/>
      <c r="G109" s="11"/>
      <c r="H109" s="11"/>
      <c r="I109" s="117"/>
      <c r="J109" s="117"/>
      <c r="K109" s="18">
        <f>SUM(K110:K153)</f>
        <v>40695.25</v>
      </c>
      <c r="L109" s="18">
        <f t="shared" ref="L109:U109" si="22">SUM(L110:L153)</f>
        <v>40695.25</v>
      </c>
      <c r="M109" s="18">
        <f t="shared" si="22"/>
        <v>28548</v>
      </c>
      <c r="N109" s="18">
        <f t="shared" si="22"/>
        <v>9578.75</v>
      </c>
      <c r="O109" s="18">
        <f t="shared" si="22"/>
        <v>0</v>
      </c>
      <c r="P109" s="18">
        <f t="shared" si="22"/>
        <v>2568.5</v>
      </c>
      <c r="Q109" s="18">
        <f t="shared" si="22"/>
        <v>0</v>
      </c>
      <c r="R109" s="18">
        <f t="shared" si="22"/>
        <v>0</v>
      </c>
      <c r="S109" s="18">
        <f t="shared" si="22"/>
        <v>0</v>
      </c>
      <c r="T109" s="18">
        <f t="shared" si="22"/>
        <v>0</v>
      </c>
      <c r="U109" s="18">
        <f t="shared" si="22"/>
        <v>0</v>
      </c>
      <c r="V109" s="18">
        <f>SUM(V110:V152)</f>
        <v>0</v>
      </c>
      <c r="W109" s="11"/>
      <c r="X109" s="179"/>
      <c r="Y109" s="179"/>
      <c r="Z109" s="123"/>
      <c r="AA109" s="123"/>
      <c r="AB109" s="123"/>
      <c r="AC109" s="127"/>
      <c r="AD109" s="127"/>
      <c r="AE109" s="127"/>
      <c r="AF109" s="127"/>
    </row>
    <row r="110" s="145" customFormat="1" ht="105" customHeight="1" spans="1:32">
      <c r="A110" s="12">
        <v>96</v>
      </c>
      <c r="B110" s="12" t="s">
        <v>518</v>
      </c>
      <c r="C110" s="158" t="s">
        <v>519</v>
      </c>
      <c r="D110" s="12" t="s">
        <v>36</v>
      </c>
      <c r="E110" s="12" t="s">
        <v>520</v>
      </c>
      <c r="F110" s="12" t="s">
        <v>452</v>
      </c>
      <c r="G110" s="12" t="s">
        <v>521</v>
      </c>
      <c r="H110" s="159" t="s">
        <v>522</v>
      </c>
      <c r="I110" s="12" t="s">
        <v>425</v>
      </c>
      <c r="J110" s="12">
        <v>9324</v>
      </c>
      <c r="K110" s="20">
        <f t="shared" ref="K110:K127" si="23">SUM(L110,T110:V110)</f>
        <v>240</v>
      </c>
      <c r="L110" s="20">
        <f t="shared" ref="L110:L127" si="24">SUM(M110:S110)</f>
        <v>240</v>
      </c>
      <c r="M110" s="12">
        <v>240</v>
      </c>
      <c r="N110" s="12"/>
      <c r="O110" s="12"/>
      <c r="P110" s="12"/>
      <c r="Q110" s="12"/>
      <c r="R110" s="12"/>
      <c r="S110" s="12"/>
      <c r="T110" s="12"/>
      <c r="U110" s="12"/>
      <c r="V110" s="12"/>
      <c r="W110" s="12">
        <v>3000</v>
      </c>
      <c r="X110" s="157" t="s">
        <v>523</v>
      </c>
      <c r="Y110" s="157" t="s">
        <v>524</v>
      </c>
      <c r="Z110" s="12" t="s">
        <v>79</v>
      </c>
      <c r="AA110" s="189" t="s">
        <v>80</v>
      </c>
      <c r="AB110" s="12"/>
      <c r="AC110" s="12"/>
      <c r="AD110" s="12"/>
      <c r="AE110" s="12"/>
      <c r="AF110" s="12"/>
    </row>
    <row r="111" s="144" customFormat="1" ht="111" customHeight="1" spans="1:32">
      <c r="A111" s="12">
        <v>97</v>
      </c>
      <c r="B111" s="12" t="s">
        <v>525</v>
      </c>
      <c r="C111" s="12" t="s">
        <v>526</v>
      </c>
      <c r="D111" s="12" t="s">
        <v>36</v>
      </c>
      <c r="E111" s="12" t="s">
        <v>520</v>
      </c>
      <c r="F111" s="12" t="s">
        <v>41</v>
      </c>
      <c r="G111" s="12" t="s">
        <v>443</v>
      </c>
      <c r="H111" s="157" t="s">
        <v>527</v>
      </c>
      <c r="I111" s="12" t="s">
        <v>425</v>
      </c>
      <c r="J111" s="12">
        <v>6666.7</v>
      </c>
      <c r="K111" s="20">
        <f t="shared" si="23"/>
        <v>2980</v>
      </c>
      <c r="L111" s="20">
        <f t="shared" si="24"/>
        <v>2980</v>
      </c>
      <c r="M111" s="20">
        <v>2980</v>
      </c>
      <c r="N111" s="20"/>
      <c r="O111" s="20"/>
      <c r="P111" s="20"/>
      <c r="Q111" s="12"/>
      <c r="R111" s="12"/>
      <c r="S111" s="12"/>
      <c r="T111" s="12"/>
      <c r="U111" s="12"/>
      <c r="V111" s="12"/>
      <c r="W111" s="12">
        <v>200</v>
      </c>
      <c r="X111" s="157" t="s">
        <v>528</v>
      </c>
      <c r="Y111" s="157" t="s">
        <v>529</v>
      </c>
      <c r="Z111" s="12" t="s">
        <v>530</v>
      </c>
      <c r="AA111" s="12" t="s">
        <v>531</v>
      </c>
      <c r="AB111" s="12"/>
      <c r="AC111" s="19"/>
      <c r="AD111" s="19"/>
      <c r="AE111" s="19"/>
      <c r="AF111" s="19"/>
    </row>
    <row r="112" s="144" customFormat="1" ht="111" customHeight="1" spans="1:32">
      <c r="A112" s="12">
        <v>98</v>
      </c>
      <c r="B112" s="12" t="s">
        <v>532</v>
      </c>
      <c r="C112" s="12" t="s">
        <v>533</v>
      </c>
      <c r="D112" s="12" t="s">
        <v>36</v>
      </c>
      <c r="E112" s="12" t="s">
        <v>534</v>
      </c>
      <c r="F112" s="12" t="s">
        <v>41</v>
      </c>
      <c r="G112" s="12" t="s">
        <v>443</v>
      </c>
      <c r="H112" s="157" t="s">
        <v>535</v>
      </c>
      <c r="I112" s="12" t="s">
        <v>425</v>
      </c>
      <c r="J112" s="12">
        <v>2000</v>
      </c>
      <c r="K112" s="20">
        <f t="shared" si="23"/>
        <v>800</v>
      </c>
      <c r="L112" s="20">
        <f t="shared" si="24"/>
        <v>800</v>
      </c>
      <c r="M112" s="20"/>
      <c r="N112" s="20"/>
      <c r="O112" s="20"/>
      <c r="P112" s="20">
        <v>800</v>
      </c>
      <c r="Q112" s="12"/>
      <c r="R112" s="12"/>
      <c r="S112" s="12"/>
      <c r="T112" s="12"/>
      <c r="U112" s="12"/>
      <c r="V112" s="12"/>
      <c r="W112" s="12">
        <v>2000</v>
      </c>
      <c r="X112" s="157" t="s">
        <v>536</v>
      </c>
      <c r="Y112" s="157" t="s">
        <v>529</v>
      </c>
      <c r="Z112" s="12" t="s">
        <v>537</v>
      </c>
      <c r="AA112" s="12" t="s">
        <v>538</v>
      </c>
      <c r="AB112" s="12"/>
      <c r="AC112" s="19"/>
      <c r="AD112" s="19"/>
      <c r="AE112" s="19"/>
      <c r="AF112" s="19"/>
    </row>
    <row r="113" s="144" customFormat="1" ht="154" customHeight="1" spans="1:32">
      <c r="A113" s="12">
        <v>99</v>
      </c>
      <c r="B113" s="12" t="s">
        <v>539</v>
      </c>
      <c r="C113" s="12" t="s">
        <v>540</v>
      </c>
      <c r="D113" s="12" t="s">
        <v>36</v>
      </c>
      <c r="E113" s="12" t="s">
        <v>541</v>
      </c>
      <c r="F113" s="12" t="s">
        <v>41</v>
      </c>
      <c r="G113" s="12" t="s">
        <v>542</v>
      </c>
      <c r="H113" s="157" t="s">
        <v>543</v>
      </c>
      <c r="I113" s="12" t="s">
        <v>425</v>
      </c>
      <c r="J113" s="12">
        <v>1000</v>
      </c>
      <c r="K113" s="20">
        <f t="shared" si="23"/>
        <v>960</v>
      </c>
      <c r="L113" s="20">
        <f t="shared" si="24"/>
        <v>960</v>
      </c>
      <c r="M113" s="20">
        <v>960</v>
      </c>
      <c r="N113" s="20"/>
      <c r="O113" s="20"/>
      <c r="P113" s="20"/>
      <c r="Q113" s="12"/>
      <c r="R113" s="12"/>
      <c r="S113" s="12"/>
      <c r="T113" s="12"/>
      <c r="U113" s="12"/>
      <c r="V113" s="12"/>
      <c r="W113" s="12">
        <v>1600</v>
      </c>
      <c r="X113" s="157" t="s">
        <v>544</v>
      </c>
      <c r="Y113" s="157" t="s">
        <v>545</v>
      </c>
      <c r="Z113" s="12" t="s">
        <v>79</v>
      </c>
      <c r="AA113" s="21" t="s">
        <v>80</v>
      </c>
      <c r="AB113" s="12"/>
      <c r="AC113" s="19"/>
      <c r="AD113" s="19"/>
      <c r="AE113" s="19"/>
      <c r="AF113" s="19"/>
    </row>
    <row r="114" s="144" customFormat="1" ht="154" customHeight="1" spans="1:32">
      <c r="A114" s="12">
        <v>100</v>
      </c>
      <c r="B114" s="12" t="s">
        <v>546</v>
      </c>
      <c r="C114" s="158" t="s">
        <v>547</v>
      </c>
      <c r="D114" s="12" t="s">
        <v>36</v>
      </c>
      <c r="E114" s="12" t="s">
        <v>541</v>
      </c>
      <c r="F114" s="12" t="s">
        <v>41</v>
      </c>
      <c r="G114" s="12" t="s">
        <v>548</v>
      </c>
      <c r="H114" s="159" t="s">
        <v>549</v>
      </c>
      <c r="I114" s="12" t="s">
        <v>435</v>
      </c>
      <c r="J114" s="12">
        <v>1200</v>
      </c>
      <c r="K114" s="20">
        <f t="shared" si="23"/>
        <v>100</v>
      </c>
      <c r="L114" s="20">
        <f t="shared" si="24"/>
        <v>100</v>
      </c>
      <c r="M114" s="20">
        <v>70</v>
      </c>
      <c r="N114" s="20">
        <v>30</v>
      </c>
      <c r="O114" s="20"/>
      <c r="P114" s="20"/>
      <c r="Q114" s="12"/>
      <c r="R114" s="12"/>
      <c r="S114" s="12"/>
      <c r="T114" s="12"/>
      <c r="U114" s="12"/>
      <c r="V114" s="12"/>
      <c r="W114" s="12"/>
      <c r="X114" s="157"/>
      <c r="Y114" s="157"/>
      <c r="Z114" s="12" t="s">
        <v>79</v>
      </c>
      <c r="AA114" s="21" t="s">
        <v>80</v>
      </c>
      <c r="AB114" s="12"/>
      <c r="AC114" s="19"/>
      <c r="AD114" s="19"/>
      <c r="AE114" s="19"/>
      <c r="AF114" s="19"/>
    </row>
    <row r="115" s="144" customFormat="1" ht="154" customHeight="1" spans="1:32">
      <c r="A115" s="12">
        <v>101</v>
      </c>
      <c r="B115" s="12" t="s">
        <v>550</v>
      </c>
      <c r="C115" s="158" t="s">
        <v>551</v>
      </c>
      <c r="D115" s="12" t="s">
        <v>36</v>
      </c>
      <c r="E115" s="12" t="s">
        <v>541</v>
      </c>
      <c r="F115" s="12" t="s">
        <v>41</v>
      </c>
      <c r="G115" s="12" t="s">
        <v>552</v>
      </c>
      <c r="H115" s="159" t="s">
        <v>553</v>
      </c>
      <c r="I115" s="12" t="s">
        <v>435</v>
      </c>
      <c r="J115" s="12">
        <v>1200</v>
      </c>
      <c r="K115" s="20">
        <f t="shared" si="23"/>
        <v>300</v>
      </c>
      <c r="L115" s="20">
        <f t="shared" si="24"/>
        <v>300</v>
      </c>
      <c r="M115" s="20">
        <v>210</v>
      </c>
      <c r="N115" s="20">
        <v>90</v>
      </c>
      <c r="O115" s="20"/>
      <c r="P115" s="20"/>
      <c r="Q115" s="12"/>
      <c r="R115" s="12"/>
      <c r="S115" s="12"/>
      <c r="T115" s="12"/>
      <c r="U115" s="12"/>
      <c r="V115" s="12"/>
      <c r="W115" s="12"/>
      <c r="X115" s="157"/>
      <c r="Y115" s="157"/>
      <c r="Z115" s="12" t="s">
        <v>79</v>
      </c>
      <c r="AA115" s="21" t="s">
        <v>80</v>
      </c>
      <c r="AB115" s="12"/>
      <c r="AC115" s="19"/>
      <c r="AD115" s="19"/>
      <c r="AE115" s="19"/>
      <c r="AF115" s="19"/>
    </row>
    <row r="116" s="144" customFormat="1" ht="134" customHeight="1" spans="1:32">
      <c r="A116" s="12">
        <v>102</v>
      </c>
      <c r="B116" s="12" t="s">
        <v>554</v>
      </c>
      <c r="C116" s="12" t="s">
        <v>555</v>
      </c>
      <c r="D116" s="12" t="s">
        <v>36</v>
      </c>
      <c r="E116" s="12" t="s">
        <v>520</v>
      </c>
      <c r="F116" s="12" t="s">
        <v>41</v>
      </c>
      <c r="G116" s="12" t="s">
        <v>556</v>
      </c>
      <c r="H116" s="157" t="s">
        <v>557</v>
      </c>
      <c r="I116" s="193" t="s">
        <v>425</v>
      </c>
      <c r="J116" s="193">
        <v>7000</v>
      </c>
      <c r="K116" s="20">
        <f t="shared" si="23"/>
        <v>2000</v>
      </c>
      <c r="L116" s="20">
        <f t="shared" si="24"/>
        <v>2000</v>
      </c>
      <c r="M116" s="20">
        <v>2000</v>
      </c>
      <c r="N116" s="20"/>
      <c r="O116" s="20"/>
      <c r="P116" s="20"/>
      <c r="Q116" s="12"/>
      <c r="R116" s="12"/>
      <c r="S116" s="12"/>
      <c r="T116" s="12"/>
      <c r="U116" s="12"/>
      <c r="V116" s="12"/>
      <c r="W116" s="12">
        <v>5000</v>
      </c>
      <c r="X116" s="157" t="s">
        <v>558</v>
      </c>
      <c r="Y116" s="157" t="s">
        <v>559</v>
      </c>
      <c r="Z116" s="12" t="s">
        <v>530</v>
      </c>
      <c r="AA116" s="12" t="s">
        <v>531</v>
      </c>
      <c r="AB116" s="12"/>
      <c r="AC116" s="19"/>
      <c r="AD116" s="19"/>
      <c r="AE116" s="19"/>
      <c r="AF116" s="19"/>
    </row>
    <row r="117" s="144" customFormat="1" ht="140" customHeight="1" spans="1:32">
      <c r="A117" s="12">
        <v>103</v>
      </c>
      <c r="B117" s="12" t="s">
        <v>560</v>
      </c>
      <c r="C117" s="12" t="s">
        <v>561</v>
      </c>
      <c r="D117" s="12" t="s">
        <v>36</v>
      </c>
      <c r="E117" s="12" t="s">
        <v>520</v>
      </c>
      <c r="F117" s="12" t="s">
        <v>41</v>
      </c>
      <c r="G117" s="12" t="s">
        <v>556</v>
      </c>
      <c r="H117" s="157" t="s">
        <v>562</v>
      </c>
      <c r="I117" s="193" t="s">
        <v>425</v>
      </c>
      <c r="J117" s="193">
        <v>10000</v>
      </c>
      <c r="K117" s="20">
        <f t="shared" si="23"/>
        <v>2900</v>
      </c>
      <c r="L117" s="20">
        <f t="shared" si="24"/>
        <v>2900</v>
      </c>
      <c r="M117" s="20">
        <v>2900</v>
      </c>
      <c r="N117" s="20"/>
      <c r="O117" s="20"/>
      <c r="P117" s="20"/>
      <c r="Q117" s="12"/>
      <c r="R117" s="12"/>
      <c r="S117" s="12"/>
      <c r="T117" s="12"/>
      <c r="U117" s="12"/>
      <c r="V117" s="12"/>
      <c r="W117" s="12">
        <v>5000</v>
      </c>
      <c r="X117" s="157" t="s">
        <v>563</v>
      </c>
      <c r="Y117" s="157" t="s">
        <v>564</v>
      </c>
      <c r="Z117" s="12" t="s">
        <v>530</v>
      </c>
      <c r="AA117" s="12" t="s">
        <v>531</v>
      </c>
      <c r="AB117" s="12"/>
      <c r="AC117" s="19"/>
      <c r="AD117" s="19"/>
      <c r="AE117" s="19"/>
      <c r="AF117" s="19"/>
    </row>
    <row r="118" s="144" customFormat="1" ht="143" customHeight="1" spans="1:32">
      <c r="A118" s="12">
        <v>104</v>
      </c>
      <c r="B118" s="12" t="s">
        <v>565</v>
      </c>
      <c r="C118" s="12" t="s">
        <v>566</v>
      </c>
      <c r="D118" s="12" t="s">
        <v>36</v>
      </c>
      <c r="E118" s="12" t="s">
        <v>442</v>
      </c>
      <c r="F118" s="12" t="s">
        <v>41</v>
      </c>
      <c r="G118" s="12" t="s">
        <v>567</v>
      </c>
      <c r="H118" s="157" t="s">
        <v>568</v>
      </c>
      <c r="I118" s="12" t="s">
        <v>425</v>
      </c>
      <c r="J118" s="172">
        <v>14600</v>
      </c>
      <c r="K118" s="20">
        <f t="shared" si="23"/>
        <v>790</v>
      </c>
      <c r="L118" s="20">
        <f t="shared" si="24"/>
        <v>790</v>
      </c>
      <c r="M118" s="20">
        <v>790</v>
      </c>
      <c r="N118" s="20"/>
      <c r="O118" s="20"/>
      <c r="P118" s="20"/>
      <c r="Q118" s="12"/>
      <c r="R118" s="12"/>
      <c r="S118" s="12"/>
      <c r="T118" s="12"/>
      <c r="U118" s="12"/>
      <c r="V118" s="12"/>
      <c r="W118" s="12">
        <v>9800</v>
      </c>
      <c r="X118" s="157" t="s">
        <v>569</v>
      </c>
      <c r="Y118" s="157" t="s">
        <v>570</v>
      </c>
      <c r="Z118" s="12" t="s">
        <v>447</v>
      </c>
      <c r="AA118" s="12" t="s">
        <v>448</v>
      </c>
      <c r="AB118" s="12"/>
      <c r="AC118" s="19"/>
      <c r="AD118" s="19"/>
      <c r="AE118" s="19"/>
      <c r="AF118" s="19"/>
    </row>
    <row r="119" s="144" customFormat="1" ht="106" customHeight="1" spans="1:32">
      <c r="A119" s="12">
        <v>105</v>
      </c>
      <c r="B119" s="12" t="s">
        <v>571</v>
      </c>
      <c r="C119" s="12" t="s">
        <v>572</v>
      </c>
      <c r="D119" s="12" t="s">
        <v>36</v>
      </c>
      <c r="E119" s="12" t="s">
        <v>40</v>
      </c>
      <c r="F119" s="12" t="s">
        <v>41</v>
      </c>
      <c r="G119" s="12" t="s">
        <v>573</v>
      </c>
      <c r="H119" s="190" t="s">
        <v>574</v>
      </c>
      <c r="I119" s="12" t="s">
        <v>44</v>
      </c>
      <c r="J119" s="12">
        <v>200</v>
      </c>
      <c r="K119" s="20">
        <f t="shared" si="23"/>
        <v>345</v>
      </c>
      <c r="L119" s="20">
        <f t="shared" si="24"/>
        <v>345</v>
      </c>
      <c r="M119" s="20">
        <v>345</v>
      </c>
      <c r="N119" s="20"/>
      <c r="O119" s="20"/>
      <c r="P119" s="20"/>
      <c r="Q119" s="12"/>
      <c r="R119" s="12"/>
      <c r="S119" s="12"/>
      <c r="T119" s="12"/>
      <c r="U119" s="12"/>
      <c r="V119" s="12"/>
      <c r="W119" s="12">
        <v>300</v>
      </c>
      <c r="X119" s="157" t="s">
        <v>575</v>
      </c>
      <c r="Y119" s="157" t="s">
        <v>576</v>
      </c>
      <c r="Z119" s="12" t="s">
        <v>79</v>
      </c>
      <c r="AA119" s="12" t="s">
        <v>80</v>
      </c>
      <c r="AB119" s="12"/>
      <c r="AC119" s="19"/>
      <c r="AD119" s="19"/>
      <c r="AE119" s="19"/>
      <c r="AF119" s="19"/>
    </row>
    <row r="120" s="144" customFormat="1" ht="143" customHeight="1" spans="1:32">
      <c r="A120" s="12">
        <v>106</v>
      </c>
      <c r="B120" s="12" t="s">
        <v>577</v>
      </c>
      <c r="C120" s="12" t="s">
        <v>578</v>
      </c>
      <c r="D120" s="12" t="s">
        <v>36</v>
      </c>
      <c r="E120" s="12" t="s">
        <v>534</v>
      </c>
      <c r="F120" s="12" t="s">
        <v>41</v>
      </c>
      <c r="G120" s="12" t="s">
        <v>579</v>
      </c>
      <c r="H120" s="157" t="s">
        <v>580</v>
      </c>
      <c r="I120" s="12" t="s">
        <v>181</v>
      </c>
      <c r="J120" s="12">
        <v>1</v>
      </c>
      <c r="K120" s="20">
        <f t="shared" si="23"/>
        <v>270</v>
      </c>
      <c r="L120" s="20">
        <f t="shared" si="24"/>
        <v>270</v>
      </c>
      <c r="M120" s="20">
        <v>270</v>
      </c>
      <c r="N120" s="20"/>
      <c r="O120" s="20"/>
      <c r="P120" s="20"/>
      <c r="Q120" s="12"/>
      <c r="R120" s="12"/>
      <c r="S120" s="12"/>
      <c r="T120" s="12"/>
      <c r="U120" s="12"/>
      <c r="V120" s="12"/>
      <c r="W120" s="12">
        <v>270</v>
      </c>
      <c r="X120" s="157" t="s">
        <v>581</v>
      </c>
      <c r="Y120" s="157" t="s">
        <v>582</v>
      </c>
      <c r="Z120" s="12" t="s">
        <v>530</v>
      </c>
      <c r="AA120" s="12" t="s">
        <v>531</v>
      </c>
      <c r="AB120" s="12"/>
      <c r="AC120" s="19"/>
      <c r="AD120" s="19"/>
      <c r="AE120" s="19"/>
      <c r="AF120" s="19"/>
    </row>
    <row r="121" s="144" customFormat="1" ht="143" customHeight="1" spans="1:32">
      <c r="A121" s="12">
        <v>107</v>
      </c>
      <c r="B121" s="12" t="s">
        <v>583</v>
      </c>
      <c r="C121" s="158" t="s">
        <v>584</v>
      </c>
      <c r="D121" s="12" t="s">
        <v>36</v>
      </c>
      <c r="E121" s="12" t="s">
        <v>534</v>
      </c>
      <c r="F121" s="12" t="s">
        <v>41</v>
      </c>
      <c r="G121" s="161" t="s">
        <v>585</v>
      </c>
      <c r="H121" s="187" t="s">
        <v>586</v>
      </c>
      <c r="I121" s="12" t="s">
        <v>587</v>
      </c>
      <c r="J121" s="12">
        <v>5</v>
      </c>
      <c r="K121" s="20">
        <f t="shared" si="23"/>
        <v>500</v>
      </c>
      <c r="L121" s="20">
        <f t="shared" si="24"/>
        <v>500</v>
      </c>
      <c r="M121" s="20">
        <v>500</v>
      </c>
      <c r="N121" s="20"/>
      <c r="O121" s="20"/>
      <c r="P121" s="20"/>
      <c r="Q121" s="12"/>
      <c r="R121" s="12"/>
      <c r="S121" s="12"/>
      <c r="T121" s="12"/>
      <c r="U121" s="12"/>
      <c r="V121" s="12"/>
      <c r="W121" s="12"/>
      <c r="X121" s="157"/>
      <c r="Y121" s="157"/>
      <c r="Z121" s="12" t="s">
        <v>79</v>
      </c>
      <c r="AA121" s="12" t="s">
        <v>80</v>
      </c>
      <c r="AB121" s="12"/>
      <c r="AC121" s="19"/>
      <c r="AD121" s="19"/>
      <c r="AE121" s="19"/>
      <c r="AF121" s="19"/>
    </row>
    <row r="122" s="144" customFormat="1" ht="143" customHeight="1" spans="1:32">
      <c r="A122" s="12">
        <v>108</v>
      </c>
      <c r="B122" s="12" t="s">
        <v>588</v>
      </c>
      <c r="C122" s="12" t="s">
        <v>589</v>
      </c>
      <c r="D122" s="12" t="s">
        <v>590</v>
      </c>
      <c r="E122" s="12" t="s">
        <v>534</v>
      </c>
      <c r="F122" s="12" t="s">
        <v>41</v>
      </c>
      <c r="G122" s="12" t="s">
        <v>591</v>
      </c>
      <c r="H122" s="157" t="s">
        <v>592</v>
      </c>
      <c r="I122" s="19" t="s">
        <v>425</v>
      </c>
      <c r="J122" s="12">
        <v>293</v>
      </c>
      <c r="K122" s="20">
        <f t="shared" si="23"/>
        <v>390</v>
      </c>
      <c r="L122" s="20">
        <f t="shared" si="24"/>
        <v>390</v>
      </c>
      <c r="M122" s="20">
        <v>390</v>
      </c>
      <c r="N122" s="20"/>
      <c r="O122" s="20"/>
      <c r="P122" s="20"/>
      <c r="Q122" s="12"/>
      <c r="R122" s="12"/>
      <c r="S122" s="12"/>
      <c r="T122" s="12"/>
      <c r="U122" s="12"/>
      <c r="V122" s="12"/>
      <c r="W122" s="12"/>
      <c r="X122" s="157"/>
      <c r="Y122" s="157"/>
      <c r="Z122" s="12" t="s">
        <v>530</v>
      </c>
      <c r="AA122" s="12" t="s">
        <v>531</v>
      </c>
      <c r="AB122" s="12"/>
      <c r="AC122" s="19"/>
      <c r="AD122" s="19"/>
      <c r="AE122" s="19"/>
      <c r="AF122" s="19"/>
    </row>
    <row r="123" s="144" customFormat="1" ht="92" customHeight="1" spans="1:32">
      <c r="A123" s="12">
        <v>109</v>
      </c>
      <c r="B123" s="12" t="s">
        <v>593</v>
      </c>
      <c r="C123" s="12" t="s">
        <v>594</v>
      </c>
      <c r="D123" s="12" t="s">
        <v>36</v>
      </c>
      <c r="E123" s="12" t="s">
        <v>70</v>
      </c>
      <c r="F123" s="12" t="s">
        <v>41</v>
      </c>
      <c r="G123" s="12" t="s">
        <v>595</v>
      </c>
      <c r="H123" s="157" t="s">
        <v>596</v>
      </c>
      <c r="I123" s="12" t="s">
        <v>425</v>
      </c>
      <c r="J123" s="12">
        <v>1500</v>
      </c>
      <c r="K123" s="20">
        <f t="shared" si="23"/>
        <v>350</v>
      </c>
      <c r="L123" s="20">
        <f t="shared" si="24"/>
        <v>350</v>
      </c>
      <c r="M123" s="20">
        <v>350</v>
      </c>
      <c r="N123" s="20"/>
      <c r="O123" s="20"/>
      <c r="P123" s="20"/>
      <c r="Q123" s="12"/>
      <c r="R123" s="12"/>
      <c r="S123" s="12"/>
      <c r="T123" s="12"/>
      <c r="U123" s="12"/>
      <c r="V123" s="12"/>
      <c r="W123" s="12">
        <v>300</v>
      </c>
      <c r="X123" s="157" t="s">
        <v>597</v>
      </c>
      <c r="Y123" s="157" t="s">
        <v>598</v>
      </c>
      <c r="Z123" s="12" t="s">
        <v>139</v>
      </c>
      <c r="AA123" s="189" t="s">
        <v>140</v>
      </c>
      <c r="AB123" s="12"/>
      <c r="AC123" s="19"/>
      <c r="AD123" s="19"/>
      <c r="AE123" s="19"/>
      <c r="AF123" s="19"/>
    </row>
    <row r="124" s="144" customFormat="1" ht="152" customHeight="1" spans="1:32">
      <c r="A124" s="12">
        <v>110</v>
      </c>
      <c r="B124" s="12" t="s">
        <v>599</v>
      </c>
      <c r="C124" s="12" t="s">
        <v>600</v>
      </c>
      <c r="D124" s="12" t="s">
        <v>36</v>
      </c>
      <c r="E124" s="12" t="s">
        <v>541</v>
      </c>
      <c r="F124" s="12" t="s">
        <v>41</v>
      </c>
      <c r="G124" s="12" t="s">
        <v>601</v>
      </c>
      <c r="H124" s="157" t="s">
        <v>602</v>
      </c>
      <c r="I124" s="12" t="s">
        <v>181</v>
      </c>
      <c r="J124" s="12">
        <v>2</v>
      </c>
      <c r="K124" s="20">
        <f t="shared" si="23"/>
        <v>240</v>
      </c>
      <c r="L124" s="20">
        <f t="shared" si="24"/>
        <v>240</v>
      </c>
      <c r="M124" s="20">
        <v>240</v>
      </c>
      <c r="N124" s="20"/>
      <c r="O124" s="20"/>
      <c r="P124" s="20"/>
      <c r="Q124" s="12"/>
      <c r="R124" s="12"/>
      <c r="S124" s="12"/>
      <c r="T124" s="12"/>
      <c r="U124" s="12"/>
      <c r="V124" s="12"/>
      <c r="W124" s="12">
        <v>240</v>
      </c>
      <c r="X124" s="157" t="s">
        <v>603</v>
      </c>
      <c r="Y124" s="157" t="s">
        <v>604</v>
      </c>
      <c r="Z124" s="12" t="s">
        <v>79</v>
      </c>
      <c r="AA124" s="12" t="s">
        <v>80</v>
      </c>
      <c r="AB124" s="12"/>
      <c r="AC124" s="19"/>
      <c r="AD124" s="19"/>
      <c r="AE124" s="19"/>
      <c r="AF124" s="19"/>
    </row>
    <row r="125" s="144" customFormat="1" ht="152" customHeight="1" spans="1:32">
      <c r="A125" s="12">
        <v>111</v>
      </c>
      <c r="B125" s="12" t="s">
        <v>605</v>
      </c>
      <c r="C125" s="158" t="s">
        <v>606</v>
      </c>
      <c r="D125" s="12" t="s">
        <v>36</v>
      </c>
      <c r="E125" s="12" t="s">
        <v>541</v>
      </c>
      <c r="F125" s="12" t="s">
        <v>41</v>
      </c>
      <c r="G125" s="161" t="s">
        <v>453</v>
      </c>
      <c r="H125" s="190" t="s">
        <v>607</v>
      </c>
      <c r="I125" s="12" t="s">
        <v>203</v>
      </c>
      <c r="J125" s="12">
        <v>1</v>
      </c>
      <c r="K125" s="20">
        <f t="shared" si="23"/>
        <v>400</v>
      </c>
      <c r="L125" s="20">
        <f t="shared" si="24"/>
        <v>400</v>
      </c>
      <c r="M125" s="20">
        <v>400</v>
      </c>
      <c r="N125" s="20"/>
      <c r="O125" s="20"/>
      <c r="P125" s="20"/>
      <c r="Q125" s="12"/>
      <c r="R125" s="12"/>
      <c r="S125" s="12"/>
      <c r="T125" s="12"/>
      <c r="U125" s="12"/>
      <c r="V125" s="12"/>
      <c r="W125" s="12"/>
      <c r="X125" s="157"/>
      <c r="Y125" s="157"/>
      <c r="Z125" s="12" t="s">
        <v>608</v>
      </c>
      <c r="AA125" s="12" t="s">
        <v>609</v>
      </c>
      <c r="AB125" s="12"/>
      <c r="AC125" s="19"/>
      <c r="AD125" s="19"/>
      <c r="AE125" s="19"/>
      <c r="AF125" s="19"/>
    </row>
    <row r="126" s="144" customFormat="1" ht="113" customHeight="1" spans="1:32">
      <c r="A126" s="12">
        <v>112</v>
      </c>
      <c r="B126" s="12" t="s">
        <v>610</v>
      </c>
      <c r="C126" s="12" t="s">
        <v>611</v>
      </c>
      <c r="D126" s="12" t="s">
        <v>36</v>
      </c>
      <c r="E126" s="12" t="s">
        <v>534</v>
      </c>
      <c r="F126" s="160" t="s">
        <v>41</v>
      </c>
      <c r="G126" s="19" t="s">
        <v>612</v>
      </c>
      <c r="H126" s="15" t="s">
        <v>613</v>
      </c>
      <c r="I126" s="19" t="s">
        <v>425</v>
      </c>
      <c r="J126" s="19">
        <v>3000</v>
      </c>
      <c r="K126" s="20">
        <f t="shared" si="23"/>
        <v>395</v>
      </c>
      <c r="L126" s="20">
        <f t="shared" si="24"/>
        <v>395</v>
      </c>
      <c r="M126" s="20">
        <v>395</v>
      </c>
      <c r="N126" s="174"/>
      <c r="O126" s="174"/>
      <c r="P126" s="174"/>
      <c r="Q126" s="19"/>
      <c r="R126" s="19"/>
      <c r="S126" s="19"/>
      <c r="T126" s="19"/>
      <c r="U126" s="160"/>
      <c r="V126" s="160"/>
      <c r="W126" s="19">
        <v>395</v>
      </c>
      <c r="X126" s="15" t="s">
        <v>614</v>
      </c>
      <c r="Y126" s="157" t="s">
        <v>615</v>
      </c>
      <c r="Z126" s="12" t="s">
        <v>530</v>
      </c>
      <c r="AA126" s="12" t="s">
        <v>531</v>
      </c>
      <c r="AB126" s="12"/>
      <c r="AC126" s="19"/>
      <c r="AD126" s="19"/>
      <c r="AE126" s="19"/>
      <c r="AF126" s="19"/>
    </row>
    <row r="127" s="144" customFormat="1" ht="139" customHeight="1" spans="1:32">
      <c r="A127" s="12">
        <v>113</v>
      </c>
      <c r="B127" s="12" t="s">
        <v>616</v>
      </c>
      <c r="C127" s="12" t="s">
        <v>617</v>
      </c>
      <c r="D127" s="12" t="s">
        <v>36</v>
      </c>
      <c r="E127" s="12" t="s">
        <v>534</v>
      </c>
      <c r="F127" s="160" t="s">
        <v>41</v>
      </c>
      <c r="G127" s="19" t="s">
        <v>612</v>
      </c>
      <c r="H127" s="15" t="s">
        <v>618</v>
      </c>
      <c r="I127" s="19" t="s">
        <v>203</v>
      </c>
      <c r="J127" s="19">
        <v>1</v>
      </c>
      <c r="K127" s="20">
        <f t="shared" si="23"/>
        <v>395</v>
      </c>
      <c r="L127" s="20">
        <f t="shared" si="24"/>
        <v>395</v>
      </c>
      <c r="M127" s="20"/>
      <c r="N127" s="174">
        <v>395</v>
      </c>
      <c r="O127" s="174"/>
      <c r="P127" s="174"/>
      <c r="Q127" s="19"/>
      <c r="R127" s="19"/>
      <c r="S127" s="19"/>
      <c r="T127" s="19"/>
      <c r="U127" s="160"/>
      <c r="V127" s="160"/>
      <c r="W127" s="19">
        <v>395</v>
      </c>
      <c r="X127" s="15" t="s">
        <v>614</v>
      </c>
      <c r="Y127" s="157" t="s">
        <v>619</v>
      </c>
      <c r="Z127" s="12" t="s">
        <v>530</v>
      </c>
      <c r="AA127" s="12" t="s">
        <v>531</v>
      </c>
      <c r="AB127" s="12"/>
      <c r="AC127" s="19"/>
      <c r="AD127" s="19"/>
      <c r="AE127" s="19"/>
      <c r="AF127" s="19"/>
    </row>
    <row r="128" s="144" customFormat="1" ht="139" customHeight="1" spans="1:32">
      <c r="A128" s="12">
        <v>114</v>
      </c>
      <c r="B128" s="12" t="s">
        <v>620</v>
      </c>
      <c r="C128" s="158" t="s">
        <v>621</v>
      </c>
      <c r="D128" s="12" t="s">
        <v>36</v>
      </c>
      <c r="E128" s="12" t="s">
        <v>622</v>
      </c>
      <c r="F128" s="12" t="s">
        <v>41</v>
      </c>
      <c r="G128" s="12" t="s">
        <v>251</v>
      </c>
      <c r="H128" s="159" t="s">
        <v>623</v>
      </c>
      <c r="I128" s="19" t="s">
        <v>101</v>
      </c>
      <c r="J128" s="12">
        <v>390</v>
      </c>
      <c r="K128" s="20">
        <v>500</v>
      </c>
      <c r="L128" s="20">
        <v>500</v>
      </c>
      <c r="M128" s="19">
        <v>350</v>
      </c>
      <c r="N128" s="20">
        <f>L128-M128</f>
        <v>150</v>
      </c>
      <c r="O128" s="174"/>
      <c r="P128" s="174"/>
      <c r="Q128" s="19"/>
      <c r="R128" s="19"/>
      <c r="S128" s="19"/>
      <c r="T128" s="19"/>
      <c r="U128" s="160"/>
      <c r="V128" s="160"/>
      <c r="W128" s="19"/>
      <c r="X128" s="15"/>
      <c r="Y128" s="157"/>
      <c r="Z128" s="181" t="s">
        <v>102</v>
      </c>
      <c r="AA128" s="181" t="s">
        <v>103</v>
      </c>
      <c r="AB128" s="12"/>
      <c r="AC128" s="19"/>
      <c r="AD128" s="19"/>
      <c r="AE128" s="19"/>
      <c r="AF128" s="19"/>
    </row>
    <row r="129" s="144" customFormat="1" ht="139" customHeight="1" spans="1:32">
      <c r="A129" s="12">
        <v>115</v>
      </c>
      <c r="B129" s="12" t="s">
        <v>624</v>
      </c>
      <c r="C129" s="158" t="s">
        <v>625</v>
      </c>
      <c r="D129" s="12" t="s">
        <v>36</v>
      </c>
      <c r="E129" s="12" t="s">
        <v>622</v>
      </c>
      <c r="F129" s="12" t="s">
        <v>41</v>
      </c>
      <c r="G129" s="12" t="s">
        <v>271</v>
      </c>
      <c r="H129" s="157" t="s">
        <v>626</v>
      </c>
      <c r="I129" s="19" t="s">
        <v>425</v>
      </c>
      <c r="J129" s="12">
        <v>1000</v>
      </c>
      <c r="K129" s="20">
        <f>L129+T129+U129+V129</f>
        <v>385</v>
      </c>
      <c r="L129" s="20">
        <f t="shared" ref="L129:L135" si="25">SUM(M129:S129)</f>
        <v>385</v>
      </c>
      <c r="M129" s="19">
        <v>385</v>
      </c>
      <c r="N129" s="20"/>
      <c r="O129" s="174"/>
      <c r="P129" s="174"/>
      <c r="Q129" s="19"/>
      <c r="R129" s="19"/>
      <c r="S129" s="19"/>
      <c r="T129" s="19"/>
      <c r="U129" s="160"/>
      <c r="V129" s="160"/>
      <c r="W129" s="19"/>
      <c r="X129" s="15"/>
      <c r="Y129" s="157"/>
      <c r="Z129" s="181" t="s">
        <v>102</v>
      </c>
      <c r="AA129" s="181" t="s">
        <v>103</v>
      </c>
      <c r="AB129" s="12"/>
      <c r="AC129" s="19"/>
      <c r="AD129" s="19"/>
      <c r="AE129" s="19"/>
      <c r="AF129" s="19"/>
    </row>
    <row r="130" s="144" customFormat="1" ht="119" customHeight="1" spans="1:32">
      <c r="A130" s="12">
        <v>116</v>
      </c>
      <c r="B130" s="12" t="s">
        <v>627</v>
      </c>
      <c r="C130" s="12" t="s">
        <v>628</v>
      </c>
      <c r="D130" s="12" t="s">
        <v>36</v>
      </c>
      <c r="E130" s="12" t="s">
        <v>40</v>
      </c>
      <c r="F130" s="160" t="s">
        <v>41</v>
      </c>
      <c r="G130" s="19" t="s">
        <v>629</v>
      </c>
      <c r="H130" s="159" t="s">
        <v>630</v>
      </c>
      <c r="I130" s="19" t="s">
        <v>181</v>
      </c>
      <c r="J130" s="19">
        <v>3</v>
      </c>
      <c r="K130" s="20">
        <f t="shared" ref="K130:K135" si="26">SUM(L130,T130:V130)</f>
        <v>730</v>
      </c>
      <c r="L130" s="20">
        <f t="shared" si="25"/>
        <v>730</v>
      </c>
      <c r="M130" s="20">
        <f>220+270+240</f>
        <v>730</v>
      </c>
      <c r="N130" s="174"/>
      <c r="O130" s="174"/>
      <c r="P130" s="174"/>
      <c r="Q130" s="19"/>
      <c r="R130" s="19"/>
      <c r="S130" s="19"/>
      <c r="T130" s="19"/>
      <c r="U130" s="160"/>
      <c r="V130" s="160"/>
      <c r="W130" s="19">
        <v>630</v>
      </c>
      <c r="X130" s="15" t="s">
        <v>631</v>
      </c>
      <c r="Y130" s="157"/>
      <c r="Z130" s="158" t="s">
        <v>632</v>
      </c>
      <c r="AA130" s="12" t="s">
        <v>633</v>
      </c>
      <c r="AB130" s="12"/>
      <c r="AC130" s="19"/>
      <c r="AD130" s="19"/>
      <c r="AE130" s="19"/>
      <c r="AF130" s="19"/>
    </row>
    <row r="131" s="144" customFormat="1" ht="139" customHeight="1" spans="1:32">
      <c r="A131" s="12">
        <v>117</v>
      </c>
      <c r="B131" s="12" t="s">
        <v>634</v>
      </c>
      <c r="C131" s="12" t="s">
        <v>635</v>
      </c>
      <c r="D131" s="12" t="s">
        <v>36</v>
      </c>
      <c r="E131" s="12" t="s">
        <v>40</v>
      </c>
      <c r="F131" s="160" t="s">
        <v>41</v>
      </c>
      <c r="G131" s="19" t="s">
        <v>636</v>
      </c>
      <c r="H131" s="15" t="s">
        <v>637</v>
      </c>
      <c r="I131" s="19" t="s">
        <v>435</v>
      </c>
      <c r="J131" s="19">
        <v>4000</v>
      </c>
      <c r="K131" s="20">
        <f t="shared" si="26"/>
        <v>240</v>
      </c>
      <c r="L131" s="20">
        <f t="shared" si="25"/>
        <v>240</v>
      </c>
      <c r="M131" s="20">
        <v>120</v>
      </c>
      <c r="N131" s="174"/>
      <c r="O131" s="174"/>
      <c r="P131" s="174">
        <v>120</v>
      </c>
      <c r="Q131" s="19"/>
      <c r="R131" s="19"/>
      <c r="S131" s="19"/>
      <c r="T131" s="19"/>
      <c r="U131" s="160"/>
      <c r="V131" s="160"/>
      <c r="W131" s="19">
        <v>2000</v>
      </c>
      <c r="X131" s="15" t="s">
        <v>631</v>
      </c>
      <c r="Y131" s="157"/>
      <c r="Z131" s="12" t="s">
        <v>638</v>
      </c>
      <c r="AA131" s="12" t="s">
        <v>639</v>
      </c>
      <c r="AB131" s="12"/>
      <c r="AC131" s="19"/>
      <c r="AD131" s="19"/>
      <c r="AE131" s="19"/>
      <c r="AF131" s="19"/>
    </row>
    <row r="132" s="144" customFormat="1" ht="119" customHeight="1" spans="1:32">
      <c r="A132" s="12">
        <v>118</v>
      </c>
      <c r="B132" s="12" t="s">
        <v>640</v>
      </c>
      <c r="C132" s="12" t="s">
        <v>641</v>
      </c>
      <c r="D132" s="12" t="s">
        <v>36</v>
      </c>
      <c r="E132" s="12" t="s">
        <v>70</v>
      </c>
      <c r="F132" s="12" t="s">
        <v>41</v>
      </c>
      <c r="G132" s="12" t="s">
        <v>453</v>
      </c>
      <c r="H132" s="199" t="s">
        <v>642</v>
      </c>
      <c r="I132" s="19" t="s">
        <v>44</v>
      </c>
      <c r="J132" s="12">
        <v>46</v>
      </c>
      <c r="K132" s="20">
        <f t="shared" si="26"/>
        <v>395</v>
      </c>
      <c r="L132" s="20">
        <f t="shared" si="25"/>
        <v>395</v>
      </c>
      <c r="M132" s="20">
        <v>395</v>
      </c>
      <c r="N132" s="174"/>
      <c r="O132" s="174"/>
      <c r="P132" s="174"/>
      <c r="Q132" s="19"/>
      <c r="R132" s="19"/>
      <c r="S132" s="19"/>
      <c r="T132" s="19"/>
      <c r="U132" s="160"/>
      <c r="V132" s="160"/>
      <c r="W132" s="19">
        <v>100</v>
      </c>
      <c r="X132" s="15" t="s">
        <v>631</v>
      </c>
      <c r="Y132" s="157"/>
      <c r="Z132" s="12" t="s">
        <v>79</v>
      </c>
      <c r="AA132" s="12" t="s">
        <v>80</v>
      </c>
      <c r="AB132" s="12"/>
      <c r="AC132" s="19"/>
      <c r="AD132" s="19"/>
      <c r="AE132" s="19"/>
      <c r="AF132" s="19"/>
    </row>
    <row r="133" s="144" customFormat="1" ht="105" customHeight="1" spans="1:32">
      <c r="A133" s="12">
        <v>119</v>
      </c>
      <c r="B133" s="12" t="s">
        <v>643</v>
      </c>
      <c r="C133" s="12" t="s">
        <v>644</v>
      </c>
      <c r="D133" s="12" t="s">
        <v>36</v>
      </c>
      <c r="E133" s="12" t="s">
        <v>645</v>
      </c>
      <c r="F133" s="12" t="s">
        <v>41</v>
      </c>
      <c r="G133" s="12" t="s">
        <v>418</v>
      </c>
      <c r="H133" s="157" t="s">
        <v>646</v>
      </c>
      <c r="I133" s="12" t="s">
        <v>425</v>
      </c>
      <c r="J133" s="12">
        <v>4000</v>
      </c>
      <c r="K133" s="20">
        <f t="shared" si="26"/>
        <v>800</v>
      </c>
      <c r="L133" s="20">
        <f t="shared" si="25"/>
        <v>800</v>
      </c>
      <c r="M133" s="20"/>
      <c r="N133" s="20">
        <v>800</v>
      </c>
      <c r="O133" s="20"/>
      <c r="P133" s="20"/>
      <c r="Q133" s="12"/>
      <c r="R133" s="12"/>
      <c r="S133" s="12"/>
      <c r="T133" s="12"/>
      <c r="U133" s="12"/>
      <c r="V133" s="12"/>
      <c r="W133" s="12">
        <v>2000</v>
      </c>
      <c r="X133" s="157" t="s">
        <v>647</v>
      </c>
      <c r="Y133" s="157" t="s">
        <v>648</v>
      </c>
      <c r="Z133" s="12" t="s">
        <v>649</v>
      </c>
      <c r="AA133" s="12" t="s">
        <v>650</v>
      </c>
      <c r="AB133" s="12"/>
      <c r="AC133" s="19"/>
      <c r="AD133" s="19"/>
      <c r="AE133" s="19"/>
      <c r="AF133" s="19"/>
    </row>
    <row r="134" s="144" customFormat="1" ht="105" customHeight="1" spans="1:32">
      <c r="A134" s="12">
        <v>120</v>
      </c>
      <c r="B134" s="12" t="s">
        <v>651</v>
      </c>
      <c r="C134" s="12" t="s">
        <v>652</v>
      </c>
      <c r="D134" s="12" t="s">
        <v>36</v>
      </c>
      <c r="E134" s="12" t="s">
        <v>645</v>
      </c>
      <c r="F134" s="12" t="s">
        <v>41</v>
      </c>
      <c r="G134" s="12" t="s">
        <v>508</v>
      </c>
      <c r="H134" s="157" t="s">
        <v>653</v>
      </c>
      <c r="I134" s="12" t="s">
        <v>44</v>
      </c>
      <c r="J134" s="12">
        <v>170</v>
      </c>
      <c r="K134" s="20">
        <f t="shared" si="26"/>
        <v>850</v>
      </c>
      <c r="L134" s="20">
        <f t="shared" si="25"/>
        <v>850</v>
      </c>
      <c r="M134" s="20"/>
      <c r="N134" s="20">
        <v>850</v>
      </c>
      <c r="O134" s="20"/>
      <c r="P134" s="20"/>
      <c r="Q134" s="12"/>
      <c r="R134" s="12"/>
      <c r="S134" s="12"/>
      <c r="T134" s="12"/>
      <c r="U134" s="12"/>
      <c r="V134" s="12"/>
      <c r="W134" s="12">
        <v>850</v>
      </c>
      <c r="X134" s="157" t="s">
        <v>654</v>
      </c>
      <c r="Y134" s="157" t="s">
        <v>655</v>
      </c>
      <c r="Z134" s="12" t="s">
        <v>649</v>
      </c>
      <c r="AA134" s="12" t="s">
        <v>650</v>
      </c>
      <c r="AB134" s="12"/>
      <c r="AC134" s="19"/>
      <c r="AD134" s="19"/>
      <c r="AE134" s="19"/>
      <c r="AF134" s="19"/>
    </row>
    <row r="135" s="144" customFormat="1" ht="119" customHeight="1" spans="1:32">
      <c r="A135" s="12">
        <v>121</v>
      </c>
      <c r="B135" s="12" t="s">
        <v>656</v>
      </c>
      <c r="C135" s="12" t="s">
        <v>657</v>
      </c>
      <c r="D135" s="12" t="s">
        <v>36</v>
      </c>
      <c r="E135" s="12" t="s">
        <v>40</v>
      </c>
      <c r="F135" s="12" t="s">
        <v>41</v>
      </c>
      <c r="G135" s="12" t="s">
        <v>453</v>
      </c>
      <c r="H135" s="191" t="s">
        <v>658</v>
      </c>
      <c r="I135" s="19" t="s">
        <v>503</v>
      </c>
      <c r="J135" s="12">
        <v>21</v>
      </c>
      <c r="K135" s="20">
        <f t="shared" si="26"/>
        <v>1700</v>
      </c>
      <c r="L135" s="20">
        <f t="shared" si="25"/>
        <v>1700</v>
      </c>
      <c r="M135" s="20"/>
      <c r="N135" s="20">
        <v>1700</v>
      </c>
      <c r="O135" s="20"/>
      <c r="P135" s="20"/>
      <c r="Q135" s="12"/>
      <c r="R135" s="12"/>
      <c r="S135" s="12"/>
      <c r="T135" s="12"/>
      <c r="U135" s="12"/>
      <c r="V135" s="12"/>
      <c r="W135" s="12">
        <v>3000</v>
      </c>
      <c r="X135" s="157" t="s">
        <v>659</v>
      </c>
      <c r="Y135" s="157"/>
      <c r="Z135" s="19" t="s">
        <v>139</v>
      </c>
      <c r="AA135" s="21" t="s">
        <v>140</v>
      </c>
      <c r="AB135" s="12"/>
      <c r="AC135" s="19"/>
      <c r="AD135" s="19"/>
      <c r="AE135" s="19"/>
      <c r="AF135" s="19"/>
    </row>
    <row r="136" s="144" customFormat="1" ht="105" customHeight="1" spans="1:32">
      <c r="A136" s="12">
        <v>122</v>
      </c>
      <c r="B136" s="12" t="s">
        <v>660</v>
      </c>
      <c r="C136" s="12" t="s">
        <v>661</v>
      </c>
      <c r="D136" s="12" t="s">
        <v>36</v>
      </c>
      <c r="E136" s="12" t="s">
        <v>40</v>
      </c>
      <c r="F136" s="12" t="s">
        <v>41</v>
      </c>
      <c r="G136" s="12" t="s">
        <v>217</v>
      </c>
      <c r="H136" s="157" t="s">
        <v>662</v>
      </c>
      <c r="I136" s="12" t="s">
        <v>503</v>
      </c>
      <c r="J136" s="12">
        <v>9.2</v>
      </c>
      <c r="K136" s="20">
        <f t="shared" ref="K136:K152" si="27">SUM(L136,T136:V136)</f>
        <v>690</v>
      </c>
      <c r="L136" s="20">
        <f t="shared" ref="L136:L152" si="28">SUM(M136:S136)</f>
        <v>690</v>
      </c>
      <c r="M136" s="20">
        <v>390</v>
      </c>
      <c r="N136" s="20"/>
      <c r="O136" s="20"/>
      <c r="P136" s="20">
        <v>300</v>
      </c>
      <c r="Q136" s="12"/>
      <c r="R136" s="12"/>
      <c r="S136" s="12"/>
      <c r="T136" s="12"/>
      <c r="U136" s="12"/>
      <c r="V136" s="12"/>
      <c r="W136" s="12">
        <v>450</v>
      </c>
      <c r="X136" s="157" t="s">
        <v>663</v>
      </c>
      <c r="Y136" s="157"/>
      <c r="Z136" s="12" t="s">
        <v>79</v>
      </c>
      <c r="AA136" s="12" t="s">
        <v>80</v>
      </c>
      <c r="AB136" s="12"/>
      <c r="AC136" s="19"/>
      <c r="AD136" s="19"/>
      <c r="AE136" s="19"/>
      <c r="AF136" s="19"/>
    </row>
    <row r="137" s="144" customFormat="1" ht="105" customHeight="1" spans="1:32">
      <c r="A137" s="12">
        <v>123</v>
      </c>
      <c r="B137" s="12" t="s">
        <v>664</v>
      </c>
      <c r="C137" s="12" t="s">
        <v>665</v>
      </c>
      <c r="D137" s="12" t="s">
        <v>36</v>
      </c>
      <c r="E137" s="12" t="s">
        <v>40</v>
      </c>
      <c r="F137" s="12" t="s">
        <v>41</v>
      </c>
      <c r="G137" s="12" t="s">
        <v>222</v>
      </c>
      <c r="H137" s="157" t="s">
        <v>666</v>
      </c>
      <c r="I137" s="12" t="s">
        <v>503</v>
      </c>
      <c r="J137" s="12">
        <v>16</v>
      </c>
      <c r="K137" s="20">
        <f t="shared" si="27"/>
        <v>1200</v>
      </c>
      <c r="L137" s="20">
        <f t="shared" si="28"/>
        <v>1200</v>
      </c>
      <c r="M137" s="20">
        <v>1200</v>
      </c>
      <c r="N137" s="20"/>
      <c r="O137" s="20"/>
      <c r="P137" s="20"/>
      <c r="Q137" s="12"/>
      <c r="R137" s="12"/>
      <c r="S137" s="12"/>
      <c r="T137" s="12"/>
      <c r="U137" s="12"/>
      <c r="V137" s="12"/>
      <c r="W137" s="12">
        <v>1020</v>
      </c>
      <c r="X137" s="157" t="s">
        <v>667</v>
      </c>
      <c r="Y137" s="157"/>
      <c r="Z137" s="12" t="s">
        <v>79</v>
      </c>
      <c r="AA137" s="12" t="s">
        <v>80</v>
      </c>
      <c r="AB137" s="12"/>
      <c r="AC137" s="19"/>
      <c r="AD137" s="19"/>
      <c r="AE137" s="19"/>
      <c r="AF137" s="19"/>
    </row>
    <row r="138" s="144" customFormat="1" ht="105" customHeight="1" spans="1:32">
      <c r="A138" s="12">
        <v>124</v>
      </c>
      <c r="B138" s="12" t="s">
        <v>668</v>
      </c>
      <c r="C138" s="12" t="s">
        <v>669</v>
      </c>
      <c r="D138" s="12" t="s">
        <v>36</v>
      </c>
      <c r="E138" s="12" t="s">
        <v>40</v>
      </c>
      <c r="F138" s="12" t="s">
        <v>41</v>
      </c>
      <c r="G138" s="12" t="s">
        <v>227</v>
      </c>
      <c r="H138" s="157" t="s">
        <v>670</v>
      </c>
      <c r="I138" s="12" t="s">
        <v>503</v>
      </c>
      <c r="J138" s="12">
        <v>25.1</v>
      </c>
      <c r="K138" s="20">
        <f t="shared" si="27"/>
        <v>1880</v>
      </c>
      <c r="L138" s="20">
        <f t="shared" si="28"/>
        <v>1880</v>
      </c>
      <c r="M138" s="20">
        <v>1490</v>
      </c>
      <c r="N138" s="20">
        <v>390</v>
      </c>
      <c r="O138" s="20"/>
      <c r="P138" s="20"/>
      <c r="Q138" s="12"/>
      <c r="R138" s="12"/>
      <c r="S138" s="12"/>
      <c r="T138" s="12"/>
      <c r="U138" s="12"/>
      <c r="V138" s="12"/>
      <c r="W138" s="12">
        <v>1200</v>
      </c>
      <c r="X138" s="157" t="s">
        <v>671</v>
      </c>
      <c r="Y138" s="157"/>
      <c r="Z138" s="12" t="s">
        <v>79</v>
      </c>
      <c r="AA138" s="12" t="s">
        <v>80</v>
      </c>
      <c r="AB138" s="12"/>
      <c r="AC138" s="19"/>
      <c r="AD138" s="19"/>
      <c r="AE138" s="19"/>
      <c r="AF138" s="19"/>
    </row>
    <row r="139" s="144" customFormat="1" ht="105" customHeight="1" spans="1:32">
      <c r="A139" s="12">
        <v>125</v>
      </c>
      <c r="B139" s="12" t="s">
        <v>672</v>
      </c>
      <c r="C139" s="12" t="s">
        <v>673</v>
      </c>
      <c r="D139" s="12" t="s">
        <v>36</v>
      </c>
      <c r="E139" s="12" t="s">
        <v>40</v>
      </c>
      <c r="F139" s="12" t="s">
        <v>41</v>
      </c>
      <c r="G139" s="12" t="s">
        <v>232</v>
      </c>
      <c r="H139" s="157" t="s">
        <v>674</v>
      </c>
      <c r="I139" s="12" t="s">
        <v>503</v>
      </c>
      <c r="J139" s="12">
        <v>25</v>
      </c>
      <c r="K139" s="20">
        <f t="shared" si="27"/>
        <v>1965</v>
      </c>
      <c r="L139" s="20">
        <f t="shared" si="28"/>
        <v>1965</v>
      </c>
      <c r="M139" s="20">
        <v>1200</v>
      </c>
      <c r="N139" s="20">
        <v>765</v>
      </c>
      <c r="O139" s="20"/>
      <c r="P139" s="20"/>
      <c r="Q139" s="12"/>
      <c r="R139" s="12"/>
      <c r="S139" s="12"/>
      <c r="T139" s="12"/>
      <c r="U139" s="12"/>
      <c r="V139" s="12"/>
      <c r="W139" s="12">
        <v>525</v>
      </c>
      <c r="X139" s="157" t="s">
        <v>675</v>
      </c>
      <c r="Y139" s="157"/>
      <c r="Z139" s="12" t="s">
        <v>79</v>
      </c>
      <c r="AA139" s="12" t="s">
        <v>80</v>
      </c>
      <c r="AB139" s="12"/>
      <c r="AC139" s="19"/>
      <c r="AD139" s="19"/>
      <c r="AE139" s="19"/>
      <c r="AF139" s="19"/>
    </row>
    <row r="140" s="144" customFormat="1" ht="105" customHeight="1" spans="1:32">
      <c r="A140" s="12">
        <v>126</v>
      </c>
      <c r="B140" s="12" t="s">
        <v>676</v>
      </c>
      <c r="C140" s="12" t="s">
        <v>677</v>
      </c>
      <c r="D140" s="12" t="s">
        <v>36</v>
      </c>
      <c r="E140" s="12" t="s">
        <v>40</v>
      </c>
      <c r="F140" s="12" t="s">
        <v>41</v>
      </c>
      <c r="G140" s="12" t="s">
        <v>99</v>
      </c>
      <c r="H140" s="157" t="s">
        <v>678</v>
      </c>
      <c r="I140" s="12" t="s">
        <v>503</v>
      </c>
      <c r="J140" s="12">
        <v>12.1</v>
      </c>
      <c r="K140" s="20">
        <f t="shared" si="27"/>
        <v>907.5</v>
      </c>
      <c r="L140" s="20">
        <f t="shared" si="28"/>
        <v>907.5</v>
      </c>
      <c r="M140" s="20"/>
      <c r="N140" s="20"/>
      <c r="O140" s="20"/>
      <c r="P140" s="20">
        <f>J140*75</f>
        <v>907.5</v>
      </c>
      <c r="Q140" s="12"/>
      <c r="R140" s="12"/>
      <c r="S140" s="12"/>
      <c r="T140" s="12"/>
      <c r="U140" s="12"/>
      <c r="V140" s="12"/>
      <c r="W140" s="12">
        <v>1027</v>
      </c>
      <c r="X140" s="157" t="s">
        <v>679</v>
      </c>
      <c r="Y140" s="157"/>
      <c r="Z140" s="12" t="s">
        <v>79</v>
      </c>
      <c r="AA140" s="12" t="s">
        <v>80</v>
      </c>
      <c r="AB140" s="12"/>
      <c r="AC140" s="19"/>
      <c r="AD140" s="19"/>
      <c r="AE140" s="19"/>
      <c r="AF140" s="19"/>
    </row>
    <row r="141" s="144" customFormat="1" ht="105" customHeight="1" spans="1:32">
      <c r="A141" s="12">
        <v>127</v>
      </c>
      <c r="B141" s="12" t="s">
        <v>680</v>
      </c>
      <c r="C141" s="12" t="s">
        <v>681</v>
      </c>
      <c r="D141" s="12" t="s">
        <v>36</v>
      </c>
      <c r="E141" s="12" t="s">
        <v>40</v>
      </c>
      <c r="F141" s="12" t="s">
        <v>41</v>
      </c>
      <c r="G141" s="12" t="s">
        <v>246</v>
      </c>
      <c r="H141" s="157" t="s">
        <v>682</v>
      </c>
      <c r="I141" s="12" t="s">
        <v>503</v>
      </c>
      <c r="J141" s="12">
        <v>10.2</v>
      </c>
      <c r="K141" s="20">
        <f t="shared" si="27"/>
        <v>774</v>
      </c>
      <c r="L141" s="20">
        <f t="shared" si="28"/>
        <v>774</v>
      </c>
      <c r="M141" s="20">
        <v>404</v>
      </c>
      <c r="N141" s="20">
        <v>370</v>
      </c>
      <c r="O141" s="20"/>
      <c r="P141" s="20"/>
      <c r="Q141" s="12"/>
      <c r="R141" s="12"/>
      <c r="S141" s="12"/>
      <c r="T141" s="12"/>
      <c r="U141" s="12"/>
      <c r="V141" s="12"/>
      <c r="W141" s="12">
        <v>375</v>
      </c>
      <c r="X141" s="157" t="s">
        <v>683</v>
      </c>
      <c r="Y141" s="157"/>
      <c r="Z141" s="12" t="s">
        <v>79</v>
      </c>
      <c r="AA141" s="12" t="s">
        <v>80</v>
      </c>
      <c r="AB141" s="12"/>
      <c r="AC141" s="19"/>
      <c r="AD141" s="19"/>
      <c r="AE141" s="19"/>
      <c r="AF141" s="19"/>
    </row>
    <row r="142" s="144" customFormat="1" ht="105" customHeight="1" spans="1:32">
      <c r="A142" s="12">
        <v>128</v>
      </c>
      <c r="B142" s="12" t="s">
        <v>684</v>
      </c>
      <c r="C142" s="12" t="s">
        <v>685</v>
      </c>
      <c r="D142" s="12" t="s">
        <v>36</v>
      </c>
      <c r="E142" s="12" t="s">
        <v>40</v>
      </c>
      <c r="F142" s="12" t="s">
        <v>41</v>
      </c>
      <c r="G142" s="12" t="s">
        <v>686</v>
      </c>
      <c r="H142" s="157" t="s">
        <v>687</v>
      </c>
      <c r="I142" s="12" t="s">
        <v>503</v>
      </c>
      <c r="J142" s="12">
        <v>14.6</v>
      </c>
      <c r="K142" s="20">
        <f t="shared" si="27"/>
        <v>1095</v>
      </c>
      <c r="L142" s="20">
        <f t="shared" si="28"/>
        <v>1095</v>
      </c>
      <c r="M142" s="20"/>
      <c r="N142" s="20">
        <v>1095</v>
      </c>
      <c r="O142" s="20"/>
      <c r="P142" s="20"/>
      <c r="Q142" s="12"/>
      <c r="R142" s="12"/>
      <c r="S142" s="12"/>
      <c r="T142" s="12"/>
      <c r="U142" s="12"/>
      <c r="V142" s="12"/>
      <c r="W142" s="12">
        <v>1095</v>
      </c>
      <c r="X142" s="157" t="s">
        <v>688</v>
      </c>
      <c r="Y142" s="157"/>
      <c r="Z142" s="12" t="s">
        <v>79</v>
      </c>
      <c r="AA142" s="12" t="s">
        <v>80</v>
      </c>
      <c r="AB142" s="12"/>
      <c r="AC142" s="19"/>
      <c r="AD142" s="19"/>
      <c r="AE142" s="19"/>
      <c r="AF142" s="19"/>
    </row>
    <row r="143" s="144" customFormat="1" ht="105" customHeight="1" spans="1:32">
      <c r="A143" s="12">
        <v>129</v>
      </c>
      <c r="B143" s="12" t="s">
        <v>689</v>
      </c>
      <c r="C143" s="12" t="s">
        <v>690</v>
      </c>
      <c r="D143" s="12" t="s">
        <v>36</v>
      </c>
      <c r="E143" s="12" t="s">
        <v>40</v>
      </c>
      <c r="F143" s="12" t="s">
        <v>41</v>
      </c>
      <c r="G143" s="12" t="s">
        <v>251</v>
      </c>
      <c r="H143" s="157" t="s">
        <v>691</v>
      </c>
      <c r="I143" s="12" t="s">
        <v>503</v>
      </c>
      <c r="J143" s="12">
        <v>10.7</v>
      </c>
      <c r="K143" s="20">
        <f t="shared" si="27"/>
        <v>802.5</v>
      </c>
      <c r="L143" s="20">
        <f t="shared" si="28"/>
        <v>802.5</v>
      </c>
      <c r="M143" s="20"/>
      <c r="N143" s="20">
        <v>802.5</v>
      </c>
      <c r="O143" s="20"/>
      <c r="P143" s="20"/>
      <c r="Q143" s="12"/>
      <c r="R143" s="12"/>
      <c r="S143" s="12"/>
      <c r="T143" s="12"/>
      <c r="U143" s="12"/>
      <c r="V143" s="12"/>
      <c r="W143" s="12">
        <v>802</v>
      </c>
      <c r="X143" s="157" t="s">
        <v>692</v>
      </c>
      <c r="Y143" s="157"/>
      <c r="Z143" s="12" t="s">
        <v>79</v>
      </c>
      <c r="AA143" s="12" t="s">
        <v>80</v>
      </c>
      <c r="AB143" s="12"/>
      <c r="AC143" s="19"/>
      <c r="AD143" s="19"/>
      <c r="AE143" s="19"/>
      <c r="AF143" s="19"/>
    </row>
    <row r="144" s="144" customFormat="1" ht="105" customHeight="1" spans="1:32">
      <c r="A144" s="12">
        <v>130</v>
      </c>
      <c r="B144" s="12" t="s">
        <v>693</v>
      </c>
      <c r="C144" s="12" t="s">
        <v>694</v>
      </c>
      <c r="D144" s="12" t="s">
        <v>36</v>
      </c>
      <c r="E144" s="12" t="s">
        <v>40</v>
      </c>
      <c r="F144" s="12" t="s">
        <v>41</v>
      </c>
      <c r="G144" s="12" t="s">
        <v>261</v>
      </c>
      <c r="H144" s="157" t="s">
        <v>695</v>
      </c>
      <c r="I144" s="12" t="s">
        <v>503</v>
      </c>
      <c r="J144" s="12">
        <v>20</v>
      </c>
      <c r="K144" s="20">
        <f t="shared" si="27"/>
        <v>1500</v>
      </c>
      <c r="L144" s="20">
        <f t="shared" si="28"/>
        <v>1500</v>
      </c>
      <c r="M144" s="20">
        <v>1500</v>
      </c>
      <c r="N144" s="20"/>
      <c r="O144" s="20"/>
      <c r="P144" s="20"/>
      <c r="Q144" s="12"/>
      <c r="R144" s="12"/>
      <c r="S144" s="12"/>
      <c r="T144" s="12"/>
      <c r="U144" s="12"/>
      <c r="V144" s="12"/>
      <c r="W144" s="12">
        <v>1500</v>
      </c>
      <c r="X144" s="157" t="s">
        <v>696</v>
      </c>
      <c r="Y144" s="157"/>
      <c r="Z144" s="12" t="s">
        <v>79</v>
      </c>
      <c r="AA144" s="12" t="s">
        <v>80</v>
      </c>
      <c r="AB144" s="12"/>
      <c r="AC144" s="19"/>
      <c r="AD144" s="19"/>
      <c r="AE144" s="19"/>
      <c r="AF144" s="19"/>
    </row>
    <row r="145" s="144" customFormat="1" ht="105" customHeight="1" spans="1:32">
      <c r="A145" s="12">
        <v>131</v>
      </c>
      <c r="B145" s="12" t="s">
        <v>697</v>
      </c>
      <c r="C145" s="12" t="s">
        <v>698</v>
      </c>
      <c r="D145" s="12" t="s">
        <v>36</v>
      </c>
      <c r="E145" s="12" t="s">
        <v>40</v>
      </c>
      <c r="F145" s="12" t="s">
        <v>41</v>
      </c>
      <c r="G145" s="12" t="s">
        <v>266</v>
      </c>
      <c r="H145" s="157" t="s">
        <v>695</v>
      </c>
      <c r="I145" s="12" t="s">
        <v>503</v>
      </c>
      <c r="J145" s="12">
        <v>20</v>
      </c>
      <c r="K145" s="20">
        <f t="shared" si="27"/>
        <v>1500</v>
      </c>
      <c r="L145" s="20">
        <f t="shared" si="28"/>
        <v>1500</v>
      </c>
      <c r="M145" s="20">
        <v>1500</v>
      </c>
      <c r="N145" s="20"/>
      <c r="O145" s="20"/>
      <c r="P145" s="20"/>
      <c r="Q145" s="12"/>
      <c r="R145" s="12"/>
      <c r="S145" s="12"/>
      <c r="T145" s="12"/>
      <c r="U145" s="12"/>
      <c r="V145" s="12"/>
      <c r="W145" s="12">
        <v>1500</v>
      </c>
      <c r="X145" s="157" t="s">
        <v>699</v>
      </c>
      <c r="Y145" s="157"/>
      <c r="Z145" s="12" t="s">
        <v>79</v>
      </c>
      <c r="AA145" s="12" t="s">
        <v>80</v>
      </c>
      <c r="AB145" s="12"/>
      <c r="AC145" s="19"/>
      <c r="AD145" s="19"/>
      <c r="AE145" s="19"/>
      <c r="AF145" s="19"/>
    </row>
    <row r="146" s="144" customFormat="1" ht="105" customHeight="1" spans="1:32">
      <c r="A146" s="12">
        <v>132</v>
      </c>
      <c r="B146" s="12" t="s">
        <v>700</v>
      </c>
      <c r="C146" s="12" t="s">
        <v>701</v>
      </c>
      <c r="D146" s="12" t="s">
        <v>36</v>
      </c>
      <c r="E146" s="12" t="s">
        <v>40</v>
      </c>
      <c r="F146" s="12" t="s">
        <v>41</v>
      </c>
      <c r="G146" s="12" t="s">
        <v>271</v>
      </c>
      <c r="H146" s="157" t="s">
        <v>702</v>
      </c>
      <c r="I146" s="12" t="s">
        <v>503</v>
      </c>
      <c r="J146" s="12">
        <v>24.55</v>
      </c>
      <c r="K146" s="20">
        <f t="shared" si="27"/>
        <v>1841.25</v>
      </c>
      <c r="L146" s="20">
        <f t="shared" si="28"/>
        <v>1841.25</v>
      </c>
      <c r="M146" s="20"/>
      <c r="N146" s="20">
        <f>J146*75</f>
        <v>1841.25</v>
      </c>
      <c r="O146" s="20"/>
      <c r="P146" s="20"/>
      <c r="Q146" s="12"/>
      <c r="R146" s="12"/>
      <c r="S146" s="12"/>
      <c r="T146" s="12"/>
      <c r="U146" s="12"/>
      <c r="V146" s="12"/>
      <c r="W146" s="12">
        <v>1732</v>
      </c>
      <c r="X146" s="157" t="s">
        <v>703</v>
      </c>
      <c r="Y146" s="157"/>
      <c r="Z146" s="12" t="s">
        <v>79</v>
      </c>
      <c r="AA146" s="12" t="s">
        <v>80</v>
      </c>
      <c r="AB146" s="12"/>
      <c r="AC146" s="19"/>
      <c r="AD146" s="19"/>
      <c r="AE146" s="19"/>
      <c r="AF146" s="19"/>
    </row>
    <row r="147" s="144" customFormat="1" ht="105" customHeight="1" spans="1:32">
      <c r="A147" s="12">
        <v>133</v>
      </c>
      <c r="B147" s="12" t="s">
        <v>704</v>
      </c>
      <c r="C147" s="12" t="s">
        <v>705</v>
      </c>
      <c r="D147" s="12" t="s">
        <v>36</v>
      </c>
      <c r="E147" s="12" t="s">
        <v>40</v>
      </c>
      <c r="F147" s="12" t="s">
        <v>41</v>
      </c>
      <c r="G147" s="12" t="s">
        <v>706</v>
      </c>
      <c r="H147" s="157" t="s">
        <v>707</v>
      </c>
      <c r="I147" s="12" t="s">
        <v>503</v>
      </c>
      <c r="J147" s="12">
        <v>7.2</v>
      </c>
      <c r="K147" s="20">
        <f t="shared" si="27"/>
        <v>540</v>
      </c>
      <c r="L147" s="20">
        <f t="shared" si="28"/>
        <v>540</v>
      </c>
      <c r="M147" s="20">
        <v>540</v>
      </c>
      <c r="N147" s="20"/>
      <c r="O147" s="20"/>
      <c r="P147" s="20"/>
      <c r="Q147" s="12"/>
      <c r="R147" s="12"/>
      <c r="S147" s="12"/>
      <c r="T147" s="12"/>
      <c r="U147" s="12"/>
      <c r="V147" s="12"/>
      <c r="W147" s="12">
        <v>540</v>
      </c>
      <c r="X147" s="157" t="s">
        <v>708</v>
      </c>
      <c r="Y147" s="157"/>
      <c r="Z147" s="12" t="s">
        <v>79</v>
      </c>
      <c r="AA147" s="12" t="s">
        <v>80</v>
      </c>
      <c r="AB147" s="12"/>
      <c r="AC147" s="19"/>
      <c r="AD147" s="19"/>
      <c r="AE147" s="19"/>
      <c r="AF147" s="19"/>
    </row>
    <row r="148" s="144" customFormat="1" ht="105" customHeight="1" spans="1:32">
      <c r="A148" s="12">
        <v>134</v>
      </c>
      <c r="B148" s="12" t="s">
        <v>709</v>
      </c>
      <c r="C148" s="12" t="s">
        <v>710</v>
      </c>
      <c r="D148" s="12" t="s">
        <v>36</v>
      </c>
      <c r="E148" s="12" t="s">
        <v>40</v>
      </c>
      <c r="F148" s="12" t="s">
        <v>41</v>
      </c>
      <c r="G148" s="12" t="s">
        <v>276</v>
      </c>
      <c r="H148" s="157" t="s">
        <v>695</v>
      </c>
      <c r="I148" s="12" t="s">
        <v>503</v>
      </c>
      <c r="J148" s="12">
        <v>20</v>
      </c>
      <c r="K148" s="20">
        <f t="shared" si="27"/>
        <v>1500</v>
      </c>
      <c r="L148" s="20">
        <f t="shared" si="28"/>
        <v>1500</v>
      </c>
      <c r="M148" s="20">
        <v>1500</v>
      </c>
      <c r="N148" s="20"/>
      <c r="O148" s="20"/>
      <c r="P148" s="20"/>
      <c r="Q148" s="12"/>
      <c r="R148" s="12"/>
      <c r="S148" s="12"/>
      <c r="T148" s="12"/>
      <c r="U148" s="12"/>
      <c r="V148" s="12"/>
      <c r="W148" s="12">
        <v>1500</v>
      </c>
      <c r="X148" s="157" t="s">
        <v>696</v>
      </c>
      <c r="Y148" s="157"/>
      <c r="Z148" s="12" t="s">
        <v>79</v>
      </c>
      <c r="AA148" s="12" t="s">
        <v>80</v>
      </c>
      <c r="AB148" s="12"/>
      <c r="AC148" s="19"/>
      <c r="AD148" s="19"/>
      <c r="AE148" s="19"/>
      <c r="AF148" s="19"/>
    </row>
    <row r="149" s="144" customFormat="1" ht="105" customHeight="1" spans="1:32">
      <c r="A149" s="12">
        <v>135</v>
      </c>
      <c r="B149" s="12" t="s">
        <v>711</v>
      </c>
      <c r="C149" s="12" t="s">
        <v>712</v>
      </c>
      <c r="D149" s="12" t="s">
        <v>36</v>
      </c>
      <c r="E149" s="12" t="s">
        <v>40</v>
      </c>
      <c r="F149" s="12" t="s">
        <v>41</v>
      </c>
      <c r="G149" s="12" t="s">
        <v>281</v>
      </c>
      <c r="H149" s="157" t="s">
        <v>713</v>
      </c>
      <c r="I149" s="12" t="s">
        <v>503</v>
      </c>
      <c r="J149" s="12">
        <v>15.4</v>
      </c>
      <c r="K149" s="20">
        <f t="shared" si="27"/>
        <v>1155</v>
      </c>
      <c r="L149" s="20">
        <f t="shared" si="28"/>
        <v>1155</v>
      </c>
      <c r="M149" s="20">
        <v>1155</v>
      </c>
      <c r="N149" s="20"/>
      <c r="O149" s="20"/>
      <c r="P149" s="20"/>
      <c r="Q149" s="12"/>
      <c r="R149" s="12"/>
      <c r="S149" s="12"/>
      <c r="T149" s="12"/>
      <c r="U149" s="12"/>
      <c r="V149" s="12"/>
      <c r="W149" s="12">
        <v>562</v>
      </c>
      <c r="X149" s="157" t="s">
        <v>714</v>
      </c>
      <c r="Y149" s="157"/>
      <c r="Z149" s="12" t="s">
        <v>79</v>
      </c>
      <c r="AA149" s="12" t="s">
        <v>80</v>
      </c>
      <c r="AB149" s="12"/>
      <c r="AC149" s="19"/>
      <c r="AD149" s="19"/>
      <c r="AE149" s="19"/>
      <c r="AF149" s="19"/>
    </row>
    <row r="150" s="144" customFormat="1" ht="105" customHeight="1" spans="1:32">
      <c r="A150" s="12">
        <v>136</v>
      </c>
      <c r="B150" s="12" t="s">
        <v>715</v>
      </c>
      <c r="C150" s="12" t="s">
        <v>716</v>
      </c>
      <c r="D150" s="12" t="s">
        <v>36</v>
      </c>
      <c r="E150" s="12" t="s">
        <v>40</v>
      </c>
      <c r="F150" s="12" t="s">
        <v>41</v>
      </c>
      <c r="G150" s="12" t="s">
        <v>286</v>
      </c>
      <c r="H150" s="157" t="s">
        <v>695</v>
      </c>
      <c r="I150" s="12" t="s">
        <v>503</v>
      </c>
      <c r="J150" s="12">
        <v>20</v>
      </c>
      <c r="K150" s="20">
        <f t="shared" si="27"/>
        <v>1500</v>
      </c>
      <c r="L150" s="20">
        <f t="shared" si="28"/>
        <v>1500</v>
      </c>
      <c r="M150" s="20">
        <v>1500</v>
      </c>
      <c r="N150" s="20"/>
      <c r="O150" s="20"/>
      <c r="P150" s="20"/>
      <c r="Q150" s="12"/>
      <c r="R150" s="12"/>
      <c r="S150" s="12"/>
      <c r="T150" s="12"/>
      <c r="U150" s="12"/>
      <c r="V150" s="12"/>
      <c r="W150" s="12">
        <v>1500</v>
      </c>
      <c r="X150" s="157" t="s">
        <v>696</v>
      </c>
      <c r="Y150" s="157"/>
      <c r="Z150" s="12" t="s">
        <v>79</v>
      </c>
      <c r="AA150" s="12" t="s">
        <v>80</v>
      </c>
      <c r="AB150" s="12"/>
      <c r="AC150" s="19"/>
      <c r="AD150" s="19"/>
      <c r="AE150" s="19"/>
      <c r="AF150" s="19"/>
    </row>
    <row r="151" s="144" customFormat="1" ht="105" customHeight="1" spans="1:32">
      <c r="A151" s="12">
        <v>137</v>
      </c>
      <c r="B151" s="12" t="s">
        <v>717</v>
      </c>
      <c r="C151" s="12" t="s">
        <v>718</v>
      </c>
      <c r="D151" s="12" t="s">
        <v>36</v>
      </c>
      <c r="E151" s="12" t="s">
        <v>40</v>
      </c>
      <c r="F151" s="12" t="s">
        <v>41</v>
      </c>
      <c r="G151" s="12" t="s">
        <v>291</v>
      </c>
      <c r="H151" s="157" t="s">
        <v>719</v>
      </c>
      <c r="I151" s="12" t="s">
        <v>503</v>
      </c>
      <c r="J151" s="12">
        <v>11.2</v>
      </c>
      <c r="K151" s="20">
        <f t="shared" si="27"/>
        <v>840</v>
      </c>
      <c r="L151" s="20">
        <f t="shared" si="28"/>
        <v>840</v>
      </c>
      <c r="M151" s="20">
        <v>399</v>
      </c>
      <c r="N151" s="20"/>
      <c r="O151" s="20"/>
      <c r="P151" s="20">
        <v>441</v>
      </c>
      <c r="Q151" s="12"/>
      <c r="R151" s="12"/>
      <c r="S151" s="12"/>
      <c r="T151" s="12"/>
      <c r="U151" s="12"/>
      <c r="V151" s="12"/>
      <c r="W151" s="12">
        <v>840</v>
      </c>
      <c r="X151" s="157" t="s">
        <v>720</v>
      </c>
      <c r="Y151" s="157"/>
      <c r="Z151" s="12" t="s">
        <v>79</v>
      </c>
      <c r="AA151" s="12" t="s">
        <v>80</v>
      </c>
      <c r="AB151" s="12"/>
      <c r="AC151" s="19"/>
      <c r="AD151" s="19"/>
      <c r="AE151" s="19"/>
      <c r="AF151" s="19"/>
    </row>
    <row r="152" s="144" customFormat="1" ht="105" customHeight="1" spans="1:32">
      <c r="A152" s="12">
        <v>138</v>
      </c>
      <c r="B152" s="12" t="s">
        <v>721</v>
      </c>
      <c r="C152" s="12" t="s">
        <v>722</v>
      </c>
      <c r="D152" s="12" t="s">
        <v>36</v>
      </c>
      <c r="E152" s="12" t="s">
        <v>40</v>
      </c>
      <c r="F152" s="12" t="s">
        <v>41</v>
      </c>
      <c r="G152" s="12" t="s">
        <v>256</v>
      </c>
      <c r="H152" s="157" t="s">
        <v>723</v>
      </c>
      <c r="I152" s="12" t="s">
        <v>503</v>
      </c>
      <c r="J152" s="12">
        <v>10</v>
      </c>
      <c r="K152" s="20">
        <f t="shared" si="27"/>
        <v>750</v>
      </c>
      <c r="L152" s="20">
        <f t="shared" si="28"/>
        <v>750</v>
      </c>
      <c r="M152" s="20">
        <v>750</v>
      </c>
      <c r="N152" s="20"/>
      <c r="O152" s="20"/>
      <c r="P152" s="20"/>
      <c r="Q152" s="12"/>
      <c r="R152" s="12"/>
      <c r="S152" s="12"/>
      <c r="T152" s="12"/>
      <c r="U152" s="12"/>
      <c r="V152" s="12"/>
      <c r="W152" s="12">
        <v>750</v>
      </c>
      <c r="X152" s="157" t="s">
        <v>724</v>
      </c>
      <c r="Y152" s="157"/>
      <c r="Z152" s="12" t="s">
        <v>79</v>
      </c>
      <c r="AA152" s="12" t="s">
        <v>80</v>
      </c>
      <c r="AB152" s="12"/>
      <c r="AC152" s="19"/>
      <c r="AD152" s="19"/>
      <c r="AE152" s="19"/>
      <c r="AF152" s="19"/>
    </row>
    <row r="153" s="144" customFormat="1" ht="105" customHeight="1" spans="1:32">
      <c r="A153" s="12">
        <v>139</v>
      </c>
      <c r="B153" s="12" t="s">
        <v>725</v>
      </c>
      <c r="C153" s="158" t="s">
        <v>726</v>
      </c>
      <c r="D153" s="12" t="s">
        <v>36</v>
      </c>
      <c r="E153" s="12" t="s">
        <v>40</v>
      </c>
      <c r="F153" s="12" t="s">
        <v>41</v>
      </c>
      <c r="G153" s="158" t="s">
        <v>542</v>
      </c>
      <c r="H153" s="190" t="s">
        <v>727</v>
      </c>
      <c r="I153" s="12" t="s">
        <v>425</v>
      </c>
      <c r="J153" s="12">
        <v>6000</v>
      </c>
      <c r="K153" s="20">
        <v>300</v>
      </c>
      <c r="L153" s="20">
        <v>300</v>
      </c>
      <c r="M153" s="20"/>
      <c r="N153" s="20">
        <v>300</v>
      </c>
      <c r="O153" s="20"/>
      <c r="P153" s="20"/>
      <c r="Q153" s="12"/>
      <c r="R153" s="12"/>
      <c r="S153" s="12"/>
      <c r="T153" s="12"/>
      <c r="U153" s="12"/>
      <c r="V153" s="12"/>
      <c r="W153" s="12">
        <v>740</v>
      </c>
      <c r="X153" s="157"/>
      <c r="Y153" s="157"/>
      <c r="Z153" s="12" t="s">
        <v>79</v>
      </c>
      <c r="AA153" s="12" t="s">
        <v>80</v>
      </c>
      <c r="AB153" s="12"/>
      <c r="AC153" s="19"/>
      <c r="AD153" s="19"/>
      <c r="AE153" s="19"/>
      <c r="AF153" s="19"/>
    </row>
    <row r="154" s="99" customFormat="1" ht="43" customHeight="1" spans="1:32">
      <c r="A154" s="11" t="s">
        <v>728</v>
      </c>
      <c r="B154" s="11" t="s">
        <v>729</v>
      </c>
      <c r="C154" s="11"/>
      <c r="D154" s="106"/>
      <c r="E154" s="11"/>
      <c r="F154" s="11"/>
      <c r="G154" s="11"/>
      <c r="H154" s="11"/>
      <c r="I154" s="117"/>
      <c r="J154" s="117">
        <f>K154/K7</f>
        <v>0.0341961625144148</v>
      </c>
      <c r="K154" s="18">
        <f>SUM(K155:K161)</f>
        <v>5979.4</v>
      </c>
      <c r="L154" s="18">
        <f t="shared" ref="L154:V154" si="29">SUM(L155:L161)</f>
        <v>5979.4</v>
      </c>
      <c r="M154" s="18">
        <f t="shared" si="29"/>
        <v>468</v>
      </c>
      <c r="N154" s="18">
        <f t="shared" si="29"/>
        <v>5511.4</v>
      </c>
      <c r="O154" s="18">
        <f t="shared" si="29"/>
        <v>0</v>
      </c>
      <c r="P154" s="18">
        <f t="shared" si="29"/>
        <v>0</v>
      </c>
      <c r="Q154" s="18">
        <f t="shared" si="29"/>
        <v>0</v>
      </c>
      <c r="R154" s="18">
        <f t="shared" si="29"/>
        <v>0</v>
      </c>
      <c r="S154" s="18">
        <f t="shared" si="29"/>
        <v>0</v>
      </c>
      <c r="T154" s="18">
        <f t="shared" si="29"/>
        <v>0</v>
      </c>
      <c r="U154" s="18">
        <f t="shared" si="29"/>
        <v>0</v>
      </c>
      <c r="V154" s="18">
        <f t="shared" si="29"/>
        <v>0</v>
      </c>
      <c r="W154" s="11"/>
      <c r="X154" s="179"/>
      <c r="Y154" s="179"/>
      <c r="Z154" s="18"/>
      <c r="AA154" s="18"/>
      <c r="AB154" s="18"/>
      <c r="AC154" s="127"/>
      <c r="AD154" s="127"/>
      <c r="AE154" s="127"/>
      <c r="AF154" s="127"/>
    </row>
    <row r="155" s="146" customFormat="1" ht="127" customHeight="1" spans="1:32">
      <c r="A155" s="12">
        <v>140</v>
      </c>
      <c r="B155" s="12" t="s">
        <v>730</v>
      </c>
      <c r="C155" s="12" t="s">
        <v>731</v>
      </c>
      <c r="D155" s="12" t="s">
        <v>732</v>
      </c>
      <c r="E155" s="12" t="s">
        <v>733</v>
      </c>
      <c r="F155" s="19" t="s">
        <v>41</v>
      </c>
      <c r="G155" s="12" t="s">
        <v>210</v>
      </c>
      <c r="H155" s="157" t="s">
        <v>734</v>
      </c>
      <c r="I155" s="19" t="s">
        <v>472</v>
      </c>
      <c r="J155" s="19">
        <v>1579</v>
      </c>
      <c r="K155" s="20">
        <f>SUM(L155,T155:V155)</f>
        <v>1894.8</v>
      </c>
      <c r="L155" s="20">
        <f>SUM(M155:S155)</f>
        <v>1894.8</v>
      </c>
      <c r="M155" s="20"/>
      <c r="N155" s="174">
        <v>1894.8</v>
      </c>
      <c r="O155" s="174"/>
      <c r="P155" s="174"/>
      <c r="Q155" s="19"/>
      <c r="R155" s="19"/>
      <c r="S155" s="19"/>
      <c r="T155" s="19"/>
      <c r="U155" s="19"/>
      <c r="V155" s="19"/>
      <c r="W155" s="19">
        <v>1579</v>
      </c>
      <c r="X155" s="15" t="s">
        <v>735</v>
      </c>
      <c r="Y155" s="15"/>
      <c r="Z155" s="19" t="s">
        <v>736</v>
      </c>
      <c r="AA155" s="19" t="s">
        <v>737</v>
      </c>
      <c r="AB155" s="12"/>
      <c r="AC155" s="195"/>
      <c r="AD155" s="195"/>
      <c r="AE155" s="195"/>
      <c r="AF155" s="195"/>
    </row>
    <row r="156" s="146" customFormat="1" ht="100" customHeight="1" spans="1:32">
      <c r="A156" s="12">
        <v>141</v>
      </c>
      <c r="B156" s="12" t="s">
        <v>738</v>
      </c>
      <c r="C156" s="12" t="s">
        <v>739</v>
      </c>
      <c r="D156" s="12" t="s">
        <v>732</v>
      </c>
      <c r="E156" s="12" t="s">
        <v>740</v>
      </c>
      <c r="F156" s="19" t="s">
        <v>41</v>
      </c>
      <c r="G156" s="12" t="s">
        <v>210</v>
      </c>
      <c r="H156" s="157" t="s">
        <v>741</v>
      </c>
      <c r="I156" s="12" t="s">
        <v>742</v>
      </c>
      <c r="J156" s="19">
        <v>1216</v>
      </c>
      <c r="K156" s="20">
        <f t="shared" ref="K156:K161" si="30">SUM(L156,T156:V156)</f>
        <v>1276.8</v>
      </c>
      <c r="L156" s="20">
        <f t="shared" ref="L156:L161" si="31">SUM(M156:S156)</f>
        <v>1276.8</v>
      </c>
      <c r="M156" s="20"/>
      <c r="N156" s="174">
        <v>1276.8</v>
      </c>
      <c r="O156" s="174"/>
      <c r="P156" s="174"/>
      <c r="Q156" s="19"/>
      <c r="R156" s="19"/>
      <c r="S156" s="19"/>
      <c r="T156" s="19"/>
      <c r="U156" s="19"/>
      <c r="V156" s="19"/>
      <c r="W156" s="19">
        <v>1216</v>
      </c>
      <c r="X156" s="15" t="s">
        <v>743</v>
      </c>
      <c r="Y156" s="15"/>
      <c r="Z156" s="19" t="s">
        <v>744</v>
      </c>
      <c r="AA156" s="12" t="s">
        <v>745</v>
      </c>
      <c r="AB156" s="12"/>
      <c r="AC156" s="195"/>
      <c r="AD156" s="195"/>
      <c r="AE156" s="195"/>
      <c r="AF156" s="195"/>
    </row>
    <row r="157" s="144" customFormat="1" ht="161" customHeight="1" spans="1:32">
      <c r="A157" s="12">
        <v>142</v>
      </c>
      <c r="B157" s="12" t="s">
        <v>746</v>
      </c>
      <c r="C157" s="12" t="s">
        <v>747</v>
      </c>
      <c r="D157" s="12" t="s">
        <v>732</v>
      </c>
      <c r="E157" s="12" t="s">
        <v>748</v>
      </c>
      <c r="F157" s="12" t="s">
        <v>41</v>
      </c>
      <c r="G157" s="12" t="s">
        <v>210</v>
      </c>
      <c r="H157" s="157" t="s">
        <v>749</v>
      </c>
      <c r="I157" s="12" t="s">
        <v>742</v>
      </c>
      <c r="J157" s="12">
        <v>2250</v>
      </c>
      <c r="K157" s="20">
        <f t="shared" si="30"/>
        <v>450</v>
      </c>
      <c r="L157" s="20">
        <f t="shared" si="31"/>
        <v>450</v>
      </c>
      <c r="M157" s="20">
        <v>450</v>
      </c>
      <c r="N157" s="20"/>
      <c r="O157" s="20"/>
      <c r="P157" s="20"/>
      <c r="Q157" s="12"/>
      <c r="R157" s="12"/>
      <c r="S157" s="12"/>
      <c r="T157" s="12"/>
      <c r="U157" s="12"/>
      <c r="V157" s="12"/>
      <c r="W157" s="12">
        <v>2250</v>
      </c>
      <c r="X157" s="15" t="s">
        <v>750</v>
      </c>
      <c r="Y157" s="157"/>
      <c r="Z157" s="12" t="s">
        <v>744</v>
      </c>
      <c r="AA157" s="12" t="s">
        <v>745</v>
      </c>
      <c r="AB157" s="12"/>
      <c r="AC157" s="19"/>
      <c r="AD157" s="19"/>
      <c r="AE157" s="19"/>
      <c r="AF157" s="19"/>
    </row>
    <row r="158" s="144" customFormat="1" ht="161" customHeight="1" spans="1:32">
      <c r="A158" s="12">
        <v>143</v>
      </c>
      <c r="B158" s="12" t="s">
        <v>751</v>
      </c>
      <c r="C158" s="12" t="s">
        <v>752</v>
      </c>
      <c r="D158" s="12" t="s">
        <v>732</v>
      </c>
      <c r="E158" s="12" t="s">
        <v>748</v>
      </c>
      <c r="F158" s="12" t="s">
        <v>41</v>
      </c>
      <c r="G158" s="12" t="s">
        <v>210</v>
      </c>
      <c r="H158" s="157" t="s">
        <v>753</v>
      </c>
      <c r="I158" s="12" t="s">
        <v>742</v>
      </c>
      <c r="J158" s="12">
        <v>22000</v>
      </c>
      <c r="K158" s="20">
        <f t="shared" si="30"/>
        <v>2200</v>
      </c>
      <c r="L158" s="20">
        <f t="shared" si="31"/>
        <v>2200</v>
      </c>
      <c r="M158" s="20"/>
      <c r="N158" s="20">
        <v>2200</v>
      </c>
      <c r="O158" s="20"/>
      <c r="P158" s="20"/>
      <c r="Q158" s="12"/>
      <c r="R158" s="12"/>
      <c r="S158" s="12"/>
      <c r="T158" s="12"/>
      <c r="U158" s="12"/>
      <c r="V158" s="12"/>
      <c r="W158" s="12">
        <v>16260</v>
      </c>
      <c r="X158" s="15" t="s">
        <v>754</v>
      </c>
      <c r="Y158" s="157"/>
      <c r="Z158" s="12" t="s">
        <v>744</v>
      </c>
      <c r="AA158" s="12" t="s">
        <v>745</v>
      </c>
      <c r="AB158" s="12"/>
      <c r="AC158" s="19"/>
      <c r="AD158" s="19"/>
      <c r="AE158" s="19"/>
      <c r="AF158" s="19"/>
    </row>
    <row r="159" s="144" customFormat="1" ht="161" customHeight="1" spans="1:32">
      <c r="A159" s="12">
        <v>144</v>
      </c>
      <c r="B159" s="12" t="s">
        <v>755</v>
      </c>
      <c r="C159" s="12" t="s">
        <v>756</v>
      </c>
      <c r="D159" s="12" t="s">
        <v>732</v>
      </c>
      <c r="E159" s="12" t="s">
        <v>748</v>
      </c>
      <c r="F159" s="12" t="s">
        <v>41</v>
      </c>
      <c r="G159" s="12" t="s">
        <v>210</v>
      </c>
      <c r="H159" s="157" t="s">
        <v>757</v>
      </c>
      <c r="I159" s="12" t="s">
        <v>742</v>
      </c>
      <c r="J159" s="12">
        <v>1800</v>
      </c>
      <c r="K159" s="20">
        <f t="shared" si="30"/>
        <v>18</v>
      </c>
      <c r="L159" s="20">
        <f t="shared" si="31"/>
        <v>18</v>
      </c>
      <c r="M159" s="20">
        <v>18</v>
      </c>
      <c r="N159" s="20"/>
      <c r="O159" s="20"/>
      <c r="P159" s="20"/>
      <c r="Q159" s="12"/>
      <c r="R159" s="12"/>
      <c r="S159" s="12"/>
      <c r="T159" s="12"/>
      <c r="U159" s="20"/>
      <c r="V159" s="12"/>
      <c r="W159" s="12">
        <v>1500</v>
      </c>
      <c r="X159" s="15" t="s">
        <v>758</v>
      </c>
      <c r="Y159" s="157"/>
      <c r="Z159" s="12" t="s">
        <v>744</v>
      </c>
      <c r="AA159" s="12" t="s">
        <v>745</v>
      </c>
      <c r="AB159" s="12"/>
      <c r="AC159" s="19"/>
      <c r="AD159" s="19"/>
      <c r="AE159" s="19"/>
      <c r="AF159" s="19"/>
    </row>
    <row r="160" s="144" customFormat="1" ht="161" customHeight="1" spans="1:32">
      <c r="A160" s="12">
        <v>145</v>
      </c>
      <c r="B160" s="12" t="s">
        <v>759</v>
      </c>
      <c r="C160" s="12" t="s">
        <v>760</v>
      </c>
      <c r="D160" s="12" t="s">
        <v>732</v>
      </c>
      <c r="E160" s="12" t="s">
        <v>761</v>
      </c>
      <c r="F160" s="12" t="s">
        <v>41</v>
      </c>
      <c r="G160" s="12" t="s">
        <v>210</v>
      </c>
      <c r="H160" s="159" t="s">
        <v>762</v>
      </c>
      <c r="I160" s="12" t="s">
        <v>212</v>
      </c>
      <c r="J160" s="12">
        <v>561</v>
      </c>
      <c r="K160" s="20">
        <f t="shared" si="30"/>
        <v>112.2</v>
      </c>
      <c r="L160" s="20">
        <f t="shared" si="31"/>
        <v>112.2</v>
      </c>
      <c r="M160" s="20"/>
      <c r="N160" s="20">
        <v>112.2</v>
      </c>
      <c r="O160" s="20"/>
      <c r="P160" s="20"/>
      <c r="Q160" s="12"/>
      <c r="R160" s="12"/>
      <c r="S160" s="12"/>
      <c r="T160" s="12"/>
      <c r="U160" s="12"/>
      <c r="V160" s="12"/>
      <c r="W160" s="12">
        <v>3604</v>
      </c>
      <c r="X160" s="15" t="s">
        <v>763</v>
      </c>
      <c r="Y160" s="157"/>
      <c r="Z160" s="12" t="s">
        <v>744</v>
      </c>
      <c r="AA160" s="12" t="s">
        <v>745</v>
      </c>
      <c r="AB160" s="12"/>
      <c r="AC160" s="19"/>
      <c r="AD160" s="19"/>
      <c r="AE160" s="19"/>
      <c r="AF160" s="19"/>
    </row>
    <row r="161" s="144" customFormat="1" ht="161" customHeight="1" spans="1:32">
      <c r="A161" s="12">
        <v>146</v>
      </c>
      <c r="B161" s="12" t="s">
        <v>764</v>
      </c>
      <c r="C161" s="12" t="s">
        <v>765</v>
      </c>
      <c r="D161" s="12" t="s">
        <v>732</v>
      </c>
      <c r="E161" s="12" t="s">
        <v>761</v>
      </c>
      <c r="F161" s="12" t="s">
        <v>41</v>
      </c>
      <c r="G161" s="12" t="s">
        <v>210</v>
      </c>
      <c r="H161" s="159" t="s">
        <v>766</v>
      </c>
      <c r="I161" s="12" t="s">
        <v>212</v>
      </c>
      <c r="J161" s="12">
        <v>276</v>
      </c>
      <c r="K161" s="20">
        <f t="shared" si="30"/>
        <v>27.6</v>
      </c>
      <c r="L161" s="20">
        <f t="shared" si="31"/>
        <v>27.6</v>
      </c>
      <c r="M161" s="20"/>
      <c r="N161" s="20">
        <v>27.6</v>
      </c>
      <c r="O161" s="20"/>
      <c r="P161" s="20"/>
      <c r="Q161" s="12"/>
      <c r="R161" s="12"/>
      <c r="S161" s="12"/>
      <c r="T161" s="12"/>
      <c r="U161" s="12"/>
      <c r="V161" s="12"/>
      <c r="W161" s="12">
        <v>2168</v>
      </c>
      <c r="X161" s="15" t="s">
        <v>767</v>
      </c>
      <c r="Y161" s="157"/>
      <c r="Z161" s="12" t="s">
        <v>744</v>
      </c>
      <c r="AA161" s="12" t="s">
        <v>745</v>
      </c>
      <c r="AB161" s="12"/>
      <c r="AC161" s="19"/>
      <c r="AD161" s="19"/>
      <c r="AE161" s="19"/>
      <c r="AF161" s="19"/>
    </row>
    <row r="162" s="99" customFormat="1" ht="43" customHeight="1" spans="1:32">
      <c r="A162" s="11" t="s">
        <v>768</v>
      </c>
      <c r="B162" s="11" t="s">
        <v>769</v>
      </c>
      <c r="C162" s="11"/>
      <c r="D162" s="106"/>
      <c r="E162" s="11"/>
      <c r="F162" s="11"/>
      <c r="G162" s="11"/>
      <c r="H162" s="11"/>
      <c r="I162" s="117"/>
      <c r="J162" s="117">
        <f>K162/K7</f>
        <v>0.195465434214666</v>
      </c>
      <c r="K162" s="18">
        <f>SUM(K163,K208,K212)</f>
        <v>34178.28</v>
      </c>
      <c r="L162" s="18">
        <f t="shared" ref="L162:V162" si="32">SUM(L163,L208,L212)</f>
        <v>34178.28</v>
      </c>
      <c r="M162" s="18">
        <f t="shared" si="32"/>
        <v>11646.67</v>
      </c>
      <c r="N162" s="18">
        <f t="shared" si="32"/>
        <v>16205.61</v>
      </c>
      <c r="O162" s="18">
        <f t="shared" si="32"/>
        <v>5464</v>
      </c>
      <c r="P162" s="18">
        <f t="shared" si="32"/>
        <v>862</v>
      </c>
      <c r="Q162" s="18">
        <f t="shared" si="32"/>
        <v>0</v>
      </c>
      <c r="R162" s="18">
        <f t="shared" si="32"/>
        <v>0</v>
      </c>
      <c r="S162" s="18">
        <f t="shared" si="32"/>
        <v>0</v>
      </c>
      <c r="T162" s="18">
        <f t="shared" si="32"/>
        <v>0</v>
      </c>
      <c r="U162" s="18">
        <f t="shared" si="32"/>
        <v>0</v>
      </c>
      <c r="V162" s="18">
        <f t="shared" si="32"/>
        <v>0</v>
      </c>
      <c r="W162" s="11"/>
      <c r="X162" s="179"/>
      <c r="Y162" s="179"/>
      <c r="Z162" s="18"/>
      <c r="AA162" s="18"/>
      <c r="AB162" s="18"/>
      <c r="AC162" s="127"/>
      <c r="AD162" s="127"/>
      <c r="AE162" s="127"/>
      <c r="AF162" s="127"/>
    </row>
    <row r="163" s="99" customFormat="1" ht="43" customHeight="1" spans="1:32">
      <c r="A163" s="179" t="s">
        <v>770</v>
      </c>
      <c r="B163" s="179"/>
      <c r="C163" s="179"/>
      <c r="D163" s="106"/>
      <c r="E163" s="11"/>
      <c r="F163" s="11"/>
      <c r="G163" s="11"/>
      <c r="H163" s="11"/>
      <c r="I163" s="117"/>
      <c r="J163" s="117"/>
      <c r="K163" s="18">
        <f>SUM(K164:K207)</f>
        <v>26369</v>
      </c>
      <c r="L163" s="18">
        <f t="shared" ref="L163:V163" si="33">SUM(L164:L207)</f>
        <v>26369</v>
      </c>
      <c r="M163" s="18">
        <f t="shared" si="33"/>
        <v>11285</v>
      </c>
      <c r="N163" s="18">
        <f t="shared" si="33"/>
        <v>14222</v>
      </c>
      <c r="O163" s="18">
        <f t="shared" si="33"/>
        <v>0</v>
      </c>
      <c r="P163" s="18">
        <f t="shared" si="33"/>
        <v>862</v>
      </c>
      <c r="Q163" s="18">
        <f t="shared" si="33"/>
        <v>0</v>
      </c>
      <c r="R163" s="18">
        <f t="shared" si="33"/>
        <v>0</v>
      </c>
      <c r="S163" s="18">
        <f t="shared" si="33"/>
        <v>0</v>
      </c>
      <c r="T163" s="18">
        <f t="shared" si="33"/>
        <v>0</v>
      </c>
      <c r="U163" s="18">
        <f t="shared" si="33"/>
        <v>0</v>
      </c>
      <c r="V163" s="18">
        <f t="shared" si="33"/>
        <v>0</v>
      </c>
      <c r="W163" s="11"/>
      <c r="X163" s="179"/>
      <c r="Y163" s="179"/>
      <c r="Z163" s="123"/>
      <c r="AA163" s="123"/>
      <c r="AB163" s="123"/>
      <c r="AC163" s="127"/>
      <c r="AD163" s="127"/>
      <c r="AE163" s="127"/>
      <c r="AF163" s="127"/>
    </row>
    <row r="164" s="144" customFormat="1" ht="77" customHeight="1" spans="1:32">
      <c r="A164" s="12">
        <v>147</v>
      </c>
      <c r="B164" s="12" t="s">
        <v>771</v>
      </c>
      <c r="C164" s="12" t="s">
        <v>772</v>
      </c>
      <c r="D164" s="12" t="s">
        <v>769</v>
      </c>
      <c r="E164" s="12" t="s">
        <v>773</v>
      </c>
      <c r="F164" s="12" t="s">
        <v>41</v>
      </c>
      <c r="G164" s="12" t="s">
        <v>774</v>
      </c>
      <c r="H164" s="15" t="s">
        <v>775</v>
      </c>
      <c r="I164" s="12" t="s">
        <v>425</v>
      </c>
      <c r="J164" s="12">
        <v>19700</v>
      </c>
      <c r="K164" s="20">
        <f>SUM(L164,T164:V164)</f>
        <v>342</v>
      </c>
      <c r="L164" s="20">
        <f>SUM(M164:S164)</f>
        <v>342</v>
      </c>
      <c r="M164" s="20">
        <v>342</v>
      </c>
      <c r="N164" s="20"/>
      <c r="O164" s="20"/>
      <c r="P164" s="20"/>
      <c r="Q164" s="12"/>
      <c r="R164" s="12"/>
      <c r="S164" s="12"/>
      <c r="T164" s="12"/>
      <c r="U164" s="12"/>
      <c r="V164" s="12"/>
      <c r="W164" s="12">
        <v>1000</v>
      </c>
      <c r="X164" s="157" t="s">
        <v>776</v>
      </c>
      <c r="Y164" s="157"/>
      <c r="Z164" s="189" t="s">
        <v>736</v>
      </c>
      <c r="AA164" s="189" t="s">
        <v>737</v>
      </c>
      <c r="AB164" s="12"/>
      <c r="AC164" s="19"/>
      <c r="AD164" s="19"/>
      <c r="AE164" s="19"/>
      <c r="AF164" s="19"/>
    </row>
    <row r="165" s="144" customFormat="1" ht="77" customHeight="1" spans="1:32">
      <c r="A165" s="12">
        <v>148</v>
      </c>
      <c r="B165" s="12" t="s">
        <v>777</v>
      </c>
      <c r="C165" s="158" t="s">
        <v>778</v>
      </c>
      <c r="D165" s="12" t="s">
        <v>769</v>
      </c>
      <c r="E165" s="12" t="s">
        <v>773</v>
      </c>
      <c r="F165" s="12" t="s">
        <v>452</v>
      </c>
      <c r="G165" s="12" t="s">
        <v>271</v>
      </c>
      <c r="H165" s="187" t="s">
        <v>779</v>
      </c>
      <c r="I165" s="12" t="s">
        <v>780</v>
      </c>
      <c r="J165" s="12">
        <v>1.75</v>
      </c>
      <c r="K165" s="20">
        <f>SUM(L165,T165:V165)</f>
        <v>230</v>
      </c>
      <c r="L165" s="20">
        <f>SUM(M165:S165)</f>
        <v>230</v>
      </c>
      <c r="M165" s="20">
        <v>230</v>
      </c>
      <c r="N165" s="20"/>
      <c r="O165" s="20"/>
      <c r="P165" s="20"/>
      <c r="Q165" s="12"/>
      <c r="R165" s="12"/>
      <c r="S165" s="12"/>
      <c r="T165" s="12"/>
      <c r="U165" s="12"/>
      <c r="V165" s="12"/>
      <c r="W165" s="12"/>
      <c r="X165" s="157"/>
      <c r="Y165" s="157"/>
      <c r="Z165" s="189" t="s">
        <v>736</v>
      </c>
      <c r="AA165" s="189" t="s">
        <v>737</v>
      </c>
      <c r="AB165" s="12"/>
      <c r="AC165" s="19"/>
      <c r="AD165" s="19"/>
      <c r="AE165" s="19"/>
      <c r="AF165" s="19"/>
    </row>
    <row r="166" s="144" customFormat="1" ht="77" customHeight="1" spans="1:32">
      <c r="A166" s="12">
        <v>149</v>
      </c>
      <c r="B166" s="12" t="s">
        <v>781</v>
      </c>
      <c r="C166" s="12" t="s">
        <v>782</v>
      </c>
      <c r="D166" s="12" t="s">
        <v>769</v>
      </c>
      <c r="E166" s="12" t="s">
        <v>773</v>
      </c>
      <c r="F166" s="12" t="s">
        <v>41</v>
      </c>
      <c r="G166" s="12" t="s">
        <v>783</v>
      </c>
      <c r="H166" s="15" t="s">
        <v>784</v>
      </c>
      <c r="I166" s="12" t="s">
        <v>503</v>
      </c>
      <c r="J166" s="12">
        <v>5.5</v>
      </c>
      <c r="K166" s="20">
        <f>SUM(L166,T166:V166)</f>
        <v>395</v>
      </c>
      <c r="L166" s="20">
        <f>SUM(M166:S166)</f>
        <v>395</v>
      </c>
      <c r="M166" s="20"/>
      <c r="N166" s="20"/>
      <c r="O166" s="20"/>
      <c r="P166" s="20">
        <v>395</v>
      </c>
      <c r="Q166" s="12"/>
      <c r="R166" s="12"/>
      <c r="S166" s="12"/>
      <c r="T166" s="12"/>
      <c r="U166" s="12"/>
      <c r="V166" s="12"/>
      <c r="W166" s="12">
        <v>2000</v>
      </c>
      <c r="X166" s="157" t="s">
        <v>785</v>
      </c>
      <c r="Y166" s="157"/>
      <c r="Z166" s="189" t="s">
        <v>736</v>
      </c>
      <c r="AA166" s="189" t="s">
        <v>737</v>
      </c>
      <c r="AB166" s="12"/>
      <c r="AC166" s="19"/>
      <c r="AD166" s="19"/>
      <c r="AE166" s="19"/>
      <c r="AF166" s="19"/>
    </row>
    <row r="167" s="144" customFormat="1" ht="77" customHeight="1" spans="1:32">
      <c r="A167" s="12">
        <v>150</v>
      </c>
      <c r="B167" s="12" t="s">
        <v>786</v>
      </c>
      <c r="C167" s="12" t="s">
        <v>787</v>
      </c>
      <c r="D167" s="12" t="s">
        <v>769</v>
      </c>
      <c r="E167" s="12" t="s">
        <v>773</v>
      </c>
      <c r="F167" s="12" t="s">
        <v>41</v>
      </c>
      <c r="G167" s="12" t="s">
        <v>788</v>
      </c>
      <c r="H167" s="15" t="s">
        <v>789</v>
      </c>
      <c r="I167" s="12" t="s">
        <v>503</v>
      </c>
      <c r="J167" s="12">
        <v>5.3</v>
      </c>
      <c r="K167" s="20">
        <f>SUM(L167,T167:V167)</f>
        <v>360</v>
      </c>
      <c r="L167" s="20">
        <f>SUM(M167:S167)</f>
        <v>360</v>
      </c>
      <c r="M167" s="20">
        <v>360</v>
      </c>
      <c r="N167" s="20"/>
      <c r="O167" s="20"/>
      <c r="P167" s="20"/>
      <c r="Q167" s="12"/>
      <c r="R167" s="12"/>
      <c r="S167" s="12"/>
      <c r="T167" s="12"/>
      <c r="U167" s="12"/>
      <c r="V167" s="12"/>
      <c r="W167" s="12">
        <v>5000</v>
      </c>
      <c r="X167" s="157" t="s">
        <v>790</v>
      </c>
      <c r="Y167" s="157"/>
      <c r="Z167" s="190" t="s">
        <v>736</v>
      </c>
      <c r="AA167" s="190" t="s">
        <v>737</v>
      </c>
      <c r="AB167" s="12"/>
      <c r="AC167" s="19"/>
      <c r="AD167" s="19"/>
      <c r="AE167" s="19"/>
      <c r="AF167" s="19"/>
    </row>
    <row r="168" s="144" customFormat="1" ht="77" customHeight="1" spans="1:32">
      <c r="A168" s="12">
        <v>151</v>
      </c>
      <c r="B168" s="12" t="s">
        <v>791</v>
      </c>
      <c r="C168" s="12" t="s">
        <v>792</v>
      </c>
      <c r="D168" s="12" t="s">
        <v>793</v>
      </c>
      <c r="E168" s="12" t="s">
        <v>773</v>
      </c>
      <c r="F168" s="12" t="s">
        <v>41</v>
      </c>
      <c r="G168" s="12" t="s">
        <v>493</v>
      </c>
      <c r="H168" s="160" t="s">
        <v>794</v>
      </c>
      <c r="I168" s="19" t="s">
        <v>425</v>
      </c>
      <c r="J168" s="12">
        <v>15500</v>
      </c>
      <c r="K168" s="20">
        <f>SUM(L168,T168:V168)</f>
        <v>180</v>
      </c>
      <c r="L168" s="20">
        <f>SUM(M168:S168)</f>
        <v>180</v>
      </c>
      <c r="M168" s="19">
        <v>180</v>
      </c>
      <c r="N168" s="20"/>
      <c r="O168" s="20"/>
      <c r="P168" s="20"/>
      <c r="Q168" s="12"/>
      <c r="R168" s="12"/>
      <c r="S168" s="12"/>
      <c r="T168" s="12"/>
      <c r="U168" s="12"/>
      <c r="V168" s="12"/>
      <c r="W168" s="12"/>
      <c r="X168" s="157"/>
      <c r="Y168" s="157"/>
      <c r="Z168" s="190" t="s">
        <v>736</v>
      </c>
      <c r="AA168" s="190" t="s">
        <v>737</v>
      </c>
      <c r="AB168" s="12"/>
      <c r="AC168" s="19"/>
      <c r="AD168" s="19"/>
      <c r="AE168" s="19"/>
      <c r="AF168" s="19"/>
    </row>
    <row r="169" s="144" customFormat="1" ht="77" customHeight="1" spans="1:32">
      <c r="A169" s="12">
        <v>152</v>
      </c>
      <c r="B169" s="12" t="s">
        <v>795</v>
      </c>
      <c r="C169" s="12" t="s">
        <v>796</v>
      </c>
      <c r="D169" s="12" t="s">
        <v>769</v>
      </c>
      <c r="E169" s="12" t="s">
        <v>773</v>
      </c>
      <c r="F169" s="12" t="s">
        <v>41</v>
      </c>
      <c r="G169" s="12" t="s">
        <v>706</v>
      </c>
      <c r="H169" s="160" t="s">
        <v>797</v>
      </c>
      <c r="I169" s="19" t="s">
        <v>503</v>
      </c>
      <c r="J169" s="12">
        <v>2.2</v>
      </c>
      <c r="K169" s="20">
        <v>190</v>
      </c>
      <c r="L169" s="20">
        <v>190</v>
      </c>
      <c r="M169" s="19">
        <v>190</v>
      </c>
      <c r="N169" s="20"/>
      <c r="O169" s="20"/>
      <c r="P169" s="20"/>
      <c r="Q169" s="12"/>
      <c r="R169" s="12"/>
      <c r="S169" s="12"/>
      <c r="T169" s="12"/>
      <c r="U169" s="12"/>
      <c r="V169" s="12"/>
      <c r="W169" s="12"/>
      <c r="X169" s="157"/>
      <c r="Y169" s="157"/>
      <c r="Z169" s="190" t="s">
        <v>736</v>
      </c>
      <c r="AA169" s="190" t="s">
        <v>737</v>
      </c>
      <c r="AB169" s="12"/>
      <c r="AC169" s="19"/>
      <c r="AD169" s="19"/>
      <c r="AE169" s="19"/>
      <c r="AF169" s="19"/>
    </row>
    <row r="170" s="144" customFormat="1" ht="77" customHeight="1" spans="1:32">
      <c r="A170" s="12">
        <v>153</v>
      </c>
      <c r="B170" s="12" t="s">
        <v>798</v>
      </c>
      <c r="C170" s="200" t="s">
        <v>799</v>
      </c>
      <c r="D170" s="12" t="s">
        <v>793</v>
      </c>
      <c r="E170" s="12" t="s">
        <v>773</v>
      </c>
      <c r="F170" s="12" t="s">
        <v>41</v>
      </c>
      <c r="G170" s="12" t="s">
        <v>251</v>
      </c>
      <c r="H170" s="187" t="s">
        <v>800</v>
      </c>
      <c r="I170" s="19" t="s">
        <v>425</v>
      </c>
      <c r="J170" s="12">
        <v>27100</v>
      </c>
      <c r="K170" s="20">
        <f>SUM(L170,T170:V170)</f>
        <v>670</v>
      </c>
      <c r="L170" s="20">
        <f>SUM(M170:S170)</f>
        <v>670</v>
      </c>
      <c r="M170" s="19">
        <v>670</v>
      </c>
      <c r="N170" s="20"/>
      <c r="O170" s="20"/>
      <c r="P170" s="20"/>
      <c r="Q170" s="12"/>
      <c r="R170" s="12"/>
      <c r="S170" s="12"/>
      <c r="T170" s="12"/>
      <c r="U170" s="12"/>
      <c r="V170" s="12"/>
      <c r="W170" s="12"/>
      <c r="X170" s="157"/>
      <c r="Y170" s="157"/>
      <c r="Z170" s="190" t="s">
        <v>736</v>
      </c>
      <c r="AA170" s="190" t="s">
        <v>737</v>
      </c>
      <c r="AB170" s="12"/>
      <c r="AC170" s="19"/>
      <c r="AD170" s="19"/>
      <c r="AE170" s="19"/>
      <c r="AF170" s="19"/>
    </row>
    <row r="171" s="144" customFormat="1" ht="77" customHeight="1" spans="1:32">
      <c r="A171" s="12">
        <v>154</v>
      </c>
      <c r="B171" s="12" t="s">
        <v>801</v>
      </c>
      <c r="C171" s="12" t="s">
        <v>802</v>
      </c>
      <c r="D171" s="12" t="s">
        <v>793</v>
      </c>
      <c r="E171" s="12" t="s">
        <v>773</v>
      </c>
      <c r="F171" s="12" t="s">
        <v>41</v>
      </c>
      <c r="G171" s="12" t="s">
        <v>803</v>
      </c>
      <c r="H171" s="160" t="s">
        <v>804</v>
      </c>
      <c r="I171" s="19" t="s">
        <v>425</v>
      </c>
      <c r="J171" s="12">
        <v>13149</v>
      </c>
      <c r="K171" s="20">
        <v>260</v>
      </c>
      <c r="L171" s="20">
        <v>260</v>
      </c>
      <c r="M171" s="19">
        <v>260</v>
      </c>
      <c r="N171" s="20"/>
      <c r="O171" s="20"/>
      <c r="P171" s="20"/>
      <c r="Q171" s="12"/>
      <c r="R171" s="12"/>
      <c r="S171" s="12"/>
      <c r="T171" s="12"/>
      <c r="U171" s="12"/>
      <c r="V171" s="12"/>
      <c r="W171" s="12"/>
      <c r="X171" s="157"/>
      <c r="Y171" s="157"/>
      <c r="Z171" s="157" t="s">
        <v>736</v>
      </c>
      <c r="AA171" s="190" t="s">
        <v>737</v>
      </c>
      <c r="AB171" s="12"/>
      <c r="AC171" s="19"/>
      <c r="AD171" s="19"/>
      <c r="AE171" s="19"/>
      <c r="AF171" s="19"/>
    </row>
    <row r="172" s="144" customFormat="1" ht="77" customHeight="1" spans="1:32">
      <c r="A172" s="12">
        <v>155</v>
      </c>
      <c r="B172" s="12" t="s">
        <v>805</v>
      </c>
      <c r="C172" s="161" t="s">
        <v>806</v>
      </c>
      <c r="D172" s="12" t="s">
        <v>769</v>
      </c>
      <c r="E172" s="12" t="s">
        <v>773</v>
      </c>
      <c r="F172" s="12" t="s">
        <v>41</v>
      </c>
      <c r="G172" s="161" t="s">
        <v>201</v>
      </c>
      <c r="H172" s="157" t="s">
        <v>807</v>
      </c>
      <c r="I172" s="12" t="s">
        <v>503</v>
      </c>
      <c r="J172" s="161">
        <v>5.54</v>
      </c>
      <c r="K172" s="20">
        <f t="shared" ref="K172:K180" si="34">SUM(L172,T172:V172)</f>
        <v>390</v>
      </c>
      <c r="L172" s="20">
        <f t="shared" ref="L172:L180" si="35">SUM(M172:S172)</f>
        <v>390</v>
      </c>
      <c r="M172" s="20">
        <v>390</v>
      </c>
      <c r="N172" s="20"/>
      <c r="O172" s="20"/>
      <c r="P172" s="20"/>
      <c r="Q172" s="12"/>
      <c r="R172" s="12"/>
      <c r="S172" s="12"/>
      <c r="T172" s="12"/>
      <c r="U172" s="12"/>
      <c r="V172" s="12"/>
      <c r="W172" s="12"/>
      <c r="X172" s="157"/>
      <c r="Y172" s="157"/>
      <c r="Z172" s="190" t="s">
        <v>736</v>
      </c>
      <c r="AA172" s="190" t="s">
        <v>737</v>
      </c>
      <c r="AB172" s="12"/>
      <c r="AC172" s="19"/>
      <c r="AD172" s="19"/>
      <c r="AE172" s="19"/>
      <c r="AF172" s="19"/>
    </row>
    <row r="173" s="144" customFormat="1" ht="94" customHeight="1" spans="1:32">
      <c r="A173" s="12">
        <v>156</v>
      </c>
      <c r="B173" s="12" t="s">
        <v>808</v>
      </c>
      <c r="C173" s="12" t="s">
        <v>809</v>
      </c>
      <c r="D173" s="12" t="s">
        <v>769</v>
      </c>
      <c r="E173" s="12" t="s">
        <v>773</v>
      </c>
      <c r="F173" s="12" t="s">
        <v>41</v>
      </c>
      <c r="G173" s="12" t="s">
        <v>217</v>
      </c>
      <c r="H173" s="15" t="s">
        <v>810</v>
      </c>
      <c r="I173" s="12" t="s">
        <v>181</v>
      </c>
      <c r="J173" s="12">
        <v>3</v>
      </c>
      <c r="K173" s="20">
        <f t="shared" si="34"/>
        <v>80</v>
      </c>
      <c r="L173" s="20">
        <f t="shared" si="35"/>
        <v>80</v>
      </c>
      <c r="M173" s="20"/>
      <c r="N173" s="20"/>
      <c r="O173" s="20"/>
      <c r="P173" s="20">
        <v>80</v>
      </c>
      <c r="Q173" s="12"/>
      <c r="R173" s="12"/>
      <c r="S173" s="12"/>
      <c r="T173" s="12"/>
      <c r="U173" s="12"/>
      <c r="V173" s="12"/>
      <c r="W173" s="12">
        <v>300</v>
      </c>
      <c r="X173" s="157" t="s">
        <v>811</v>
      </c>
      <c r="Y173" s="157"/>
      <c r="Z173" s="189" t="s">
        <v>736</v>
      </c>
      <c r="AA173" s="189" t="s">
        <v>737</v>
      </c>
      <c r="AB173" s="12"/>
      <c r="AC173" s="19"/>
      <c r="AD173" s="19"/>
      <c r="AE173" s="19"/>
      <c r="AF173" s="19"/>
    </row>
    <row r="174" s="144" customFormat="1" ht="94" customHeight="1" spans="1:32">
      <c r="A174" s="12">
        <v>157</v>
      </c>
      <c r="B174" s="12" t="s">
        <v>812</v>
      </c>
      <c r="C174" s="12" t="s">
        <v>813</v>
      </c>
      <c r="D174" s="12" t="s">
        <v>793</v>
      </c>
      <c r="E174" s="12" t="s">
        <v>773</v>
      </c>
      <c r="F174" s="12" t="s">
        <v>452</v>
      </c>
      <c r="G174" s="12" t="s">
        <v>814</v>
      </c>
      <c r="H174" s="160" t="s">
        <v>815</v>
      </c>
      <c r="I174" s="19" t="s">
        <v>816</v>
      </c>
      <c r="J174" s="12">
        <v>24</v>
      </c>
      <c r="K174" s="20">
        <f t="shared" si="34"/>
        <v>390</v>
      </c>
      <c r="L174" s="20">
        <f t="shared" si="35"/>
        <v>390</v>
      </c>
      <c r="M174" s="19">
        <v>390</v>
      </c>
      <c r="N174" s="20"/>
      <c r="O174" s="20"/>
      <c r="P174" s="20"/>
      <c r="Q174" s="12"/>
      <c r="R174" s="12"/>
      <c r="S174" s="12"/>
      <c r="T174" s="12"/>
      <c r="U174" s="12"/>
      <c r="V174" s="12"/>
      <c r="W174" s="12"/>
      <c r="X174" s="157"/>
      <c r="Y174" s="157"/>
      <c r="Z174" s="189" t="s">
        <v>736</v>
      </c>
      <c r="AA174" s="189" t="s">
        <v>737</v>
      </c>
      <c r="AB174" s="12"/>
      <c r="AC174" s="19"/>
      <c r="AD174" s="19"/>
      <c r="AE174" s="19"/>
      <c r="AF174" s="19"/>
    </row>
    <row r="175" s="144" customFormat="1" ht="94" customHeight="1" spans="1:32">
      <c r="A175" s="12">
        <v>158</v>
      </c>
      <c r="B175" s="12" t="s">
        <v>817</v>
      </c>
      <c r="C175" s="12" t="s">
        <v>818</v>
      </c>
      <c r="D175" s="12" t="s">
        <v>793</v>
      </c>
      <c r="E175" s="12" t="s">
        <v>773</v>
      </c>
      <c r="F175" s="12" t="s">
        <v>41</v>
      </c>
      <c r="G175" s="12" t="s">
        <v>819</v>
      </c>
      <c r="H175" s="157" t="s">
        <v>820</v>
      </c>
      <c r="I175" s="19" t="s">
        <v>181</v>
      </c>
      <c r="J175" s="12">
        <v>2</v>
      </c>
      <c r="K175" s="20">
        <f t="shared" si="34"/>
        <v>320</v>
      </c>
      <c r="L175" s="20">
        <f t="shared" si="35"/>
        <v>320</v>
      </c>
      <c r="M175" s="19">
        <v>320</v>
      </c>
      <c r="N175" s="20"/>
      <c r="O175" s="20"/>
      <c r="P175" s="20"/>
      <c r="Q175" s="12"/>
      <c r="R175" s="12"/>
      <c r="S175" s="12"/>
      <c r="T175" s="12"/>
      <c r="U175" s="12"/>
      <c r="V175" s="12"/>
      <c r="W175" s="12"/>
      <c r="X175" s="157"/>
      <c r="Y175" s="157"/>
      <c r="Z175" s="19" t="s">
        <v>736</v>
      </c>
      <c r="AA175" s="19" t="s">
        <v>737</v>
      </c>
      <c r="AB175" s="12"/>
      <c r="AC175" s="19"/>
      <c r="AD175" s="19"/>
      <c r="AE175" s="19"/>
      <c r="AF175" s="19"/>
    </row>
    <row r="176" s="144" customFormat="1" ht="94" customHeight="1" spans="1:32">
      <c r="A176" s="12">
        <v>159</v>
      </c>
      <c r="B176" s="12" t="s">
        <v>821</v>
      </c>
      <c r="C176" s="12" t="s">
        <v>822</v>
      </c>
      <c r="D176" s="12" t="s">
        <v>769</v>
      </c>
      <c r="E176" s="12" t="s">
        <v>773</v>
      </c>
      <c r="F176" s="12" t="s">
        <v>41</v>
      </c>
      <c r="G176" s="12" t="s">
        <v>823</v>
      </c>
      <c r="H176" s="15" t="s">
        <v>824</v>
      </c>
      <c r="I176" s="12" t="s">
        <v>181</v>
      </c>
      <c r="J176" s="12">
        <v>3</v>
      </c>
      <c r="K176" s="20">
        <f t="shared" si="34"/>
        <v>387</v>
      </c>
      <c r="L176" s="20">
        <f t="shared" si="35"/>
        <v>387</v>
      </c>
      <c r="M176" s="20"/>
      <c r="N176" s="20"/>
      <c r="O176" s="20"/>
      <c r="P176" s="20">
        <v>387</v>
      </c>
      <c r="Q176" s="12"/>
      <c r="R176" s="12"/>
      <c r="S176" s="12"/>
      <c r="T176" s="12"/>
      <c r="U176" s="12"/>
      <c r="V176" s="12"/>
      <c r="W176" s="12">
        <v>1500</v>
      </c>
      <c r="X176" s="157" t="s">
        <v>811</v>
      </c>
      <c r="Y176" s="157"/>
      <c r="Z176" s="12" t="s">
        <v>79</v>
      </c>
      <c r="AA176" s="12" t="s">
        <v>80</v>
      </c>
      <c r="AB176" s="12"/>
      <c r="AC176" s="19"/>
      <c r="AD176" s="19"/>
      <c r="AE176" s="19"/>
      <c r="AF176" s="19"/>
    </row>
    <row r="177" s="144" customFormat="1" ht="125" customHeight="1" spans="1:32">
      <c r="A177" s="12">
        <v>160</v>
      </c>
      <c r="B177" s="12" t="s">
        <v>825</v>
      </c>
      <c r="C177" s="12" t="s">
        <v>826</v>
      </c>
      <c r="D177" s="12" t="s">
        <v>769</v>
      </c>
      <c r="E177" s="12" t="s">
        <v>827</v>
      </c>
      <c r="F177" s="12" t="s">
        <v>41</v>
      </c>
      <c r="G177" s="12" t="s">
        <v>465</v>
      </c>
      <c r="H177" s="157" t="s">
        <v>828</v>
      </c>
      <c r="I177" s="12" t="s">
        <v>503</v>
      </c>
      <c r="J177" s="12">
        <v>8</v>
      </c>
      <c r="K177" s="20">
        <f t="shared" si="34"/>
        <v>560</v>
      </c>
      <c r="L177" s="20">
        <f t="shared" si="35"/>
        <v>560</v>
      </c>
      <c r="M177" s="20"/>
      <c r="N177" s="20">
        <v>560</v>
      </c>
      <c r="O177" s="20"/>
      <c r="P177" s="20"/>
      <c r="Q177" s="12"/>
      <c r="R177" s="12"/>
      <c r="S177" s="12"/>
      <c r="T177" s="12"/>
      <c r="U177" s="12"/>
      <c r="V177" s="12"/>
      <c r="W177" s="12">
        <v>1500</v>
      </c>
      <c r="X177" s="157" t="s">
        <v>829</v>
      </c>
      <c r="Y177" s="157"/>
      <c r="Z177" s="12" t="s">
        <v>830</v>
      </c>
      <c r="AA177" s="189" t="s">
        <v>831</v>
      </c>
      <c r="AB177" s="12"/>
      <c r="AC177" s="19"/>
      <c r="AD177" s="19"/>
      <c r="AE177" s="19"/>
      <c r="AF177" s="19"/>
    </row>
    <row r="178" s="144" customFormat="1" ht="125" customHeight="1" spans="1:32">
      <c r="A178" s="12">
        <v>161</v>
      </c>
      <c r="B178" s="12" t="s">
        <v>832</v>
      </c>
      <c r="C178" s="12" t="s">
        <v>833</v>
      </c>
      <c r="D178" s="12" t="s">
        <v>769</v>
      </c>
      <c r="E178" s="12" t="s">
        <v>827</v>
      </c>
      <c r="F178" s="12" t="s">
        <v>41</v>
      </c>
      <c r="G178" s="12" t="s">
        <v>508</v>
      </c>
      <c r="H178" s="157" t="s">
        <v>834</v>
      </c>
      <c r="I178" s="12" t="s">
        <v>503</v>
      </c>
      <c r="J178" s="12">
        <v>11.6</v>
      </c>
      <c r="K178" s="20">
        <f t="shared" si="34"/>
        <v>1720</v>
      </c>
      <c r="L178" s="20">
        <f t="shared" si="35"/>
        <v>1720</v>
      </c>
      <c r="M178" s="20"/>
      <c r="N178" s="20">
        <v>1720</v>
      </c>
      <c r="O178" s="20"/>
      <c r="P178" s="20"/>
      <c r="Q178" s="12"/>
      <c r="R178" s="12"/>
      <c r="S178" s="12"/>
      <c r="T178" s="12"/>
      <c r="U178" s="12"/>
      <c r="V178" s="12"/>
      <c r="W178" s="12">
        <v>2000</v>
      </c>
      <c r="X178" s="157" t="s">
        <v>829</v>
      </c>
      <c r="Y178" s="157"/>
      <c r="Z178" s="12" t="s">
        <v>830</v>
      </c>
      <c r="AA178" s="189" t="s">
        <v>831</v>
      </c>
      <c r="AB178" s="12"/>
      <c r="AC178" s="19"/>
      <c r="AD178" s="19"/>
      <c r="AE178" s="19"/>
      <c r="AF178" s="19"/>
    </row>
    <row r="179" s="144" customFormat="1" ht="125" customHeight="1" spans="1:32">
      <c r="A179" s="12">
        <v>162</v>
      </c>
      <c r="B179" s="12" t="s">
        <v>835</v>
      </c>
      <c r="C179" s="12" t="s">
        <v>836</v>
      </c>
      <c r="D179" s="12" t="s">
        <v>769</v>
      </c>
      <c r="E179" s="12" t="s">
        <v>827</v>
      </c>
      <c r="F179" s="12" t="s">
        <v>41</v>
      </c>
      <c r="G179" s="12" t="s">
        <v>351</v>
      </c>
      <c r="H179" s="199" t="s">
        <v>837</v>
      </c>
      <c r="I179" s="12" t="s">
        <v>503</v>
      </c>
      <c r="J179" s="12">
        <v>8</v>
      </c>
      <c r="K179" s="20">
        <f t="shared" si="34"/>
        <v>390</v>
      </c>
      <c r="L179" s="20">
        <f t="shared" si="35"/>
        <v>390</v>
      </c>
      <c r="M179" s="20">
        <v>390</v>
      </c>
      <c r="N179" s="20"/>
      <c r="O179" s="20"/>
      <c r="P179" s="20"/>
      <c r="Q179" s="12"/>
      <c r="R179" s="12"/>
      <c r="S179" s="12"/>
      <c r="T179" s="12"/>
      <c r="U179" s="12"/>
      <c r="V179" s="12"/>
      <c r="W179" s="12">
        <v>750</v>
      </c>
      <c r="X179" s="157" t="s">
        <v>829</v>
      </c>
      <c r="Y179" s="157"/>
      <c r="Z179" s="12" t="s">
        <v>447</v>
      </c>
      <c r="AA179" s="12" t="s">
        <v>448</v>
      </c>
      <c r="AB179" s="12"/>
      <c r="AC179" s="19"/>
      <c r="AD179" s="19"/>
      <c r="AE179" s="19"/>
      <c r="AF179" s="19"/>
    </row>
    <row r="180" s="144" customFormat="1" ht="94" customHeight="1" spans="1:32">
      <c r="A180" s="12">
        <v>163</v>
      </c>
      <c r="B180" s="12" t="s">
        <v>838</v>
      </c>
      <c r="C180" s="12" t="s">
        <v>839</v>
      </c>
      <c r="D180" s="12" t="s">
        <v>769</v>
      </c>
      <c r="E180" s="12" t="s">
        <v>827</v>
      </c>
      <c r="F180" s="12" t="s">
        <v>41</v>
      </c>
      <c r="G180" s="12" t="s">
        <v>351</v>
      </c>
      <c r="H180" s="15" t="s">
        <v>840</v>
      </c>
      <c r="I180" s="12" t="s">
        <v>435</v>
      </c>
      <c r="J180" s="12">
        <v>500</v>
      </c>
      <c r="K180" s="20">
        <f t="shared" si="34"/>
        <v>390</v>
      </c>
      <c r="L180" s="20">
        <f t="shared" si="35"/>
        <v>390</v>
      </c>
      <c r="M180" s="20">
        <v>390</v>
      </c>
      <c r="N180" s="20"/>
      <c r="O180" s="20"/>
      <c r="P180" s="20"/>
      <c r="Q180" s="12"/>
      <c r="R180" s="12"/>
      <c r="S180" s="12"/>
      <c r="T180" s="12"/>
      <c r="U180" s="12"/>
      <c r="V180" s="12"/>
      <c r="W180" s="12">
        <v>750</v>
      </c>
      <c r="X180" s="157" t="s">
        <v>829</v>
      </c>
      <c r="Y180" s="157"/>
      <c r="Z180" s="12" t="s">
        <v>447</v>
      </c>
      <c r="AA180" s="12" t="s">
        <v>448</v>
      </c>
      <c r="AB180" s="12"/>
      <c r="AC180" s="19"/>
      <c r="AD180" s="19"/>
      <c r="AE180" s="19"/>
      <c r="AF180" s="19"/>
    </row>
    <row r="181" s="144" customFormat="1" ht="101" customHeight="1" spans="1:32">
      <c r="A181" s="12">
        <v>164</v>
      </c>
      <c r="B181" s="12" t="s">
        <v>841</v>
      </c>
      <c r="C181" s="12" t="s">
        <v>842</v>
      </c>
      <c r="D181" s="12" t="s">
        <v>769</v>
      </c>
      <c r="E181" s="12" t="s">
        <v>827</v>
      </c>
      <c r="F181" s="12" t="s">
        <v>41</v>
      </c>
      <c r="G181" s="12" t="s">
        <v>843</v>
      </c>
      <c r="H181" s="157" t="s">
        <v>844</v>
      </c>
      <c r="I181" s="12" t="s">
        <v>503</v>
      </c>
      <c r="J181" s="12">
        <v>9</v>
      </c>
      <c r="K181" s="20">
        <f>SUM(L181,T181,U181,V181)</f>
        <v>540</v>
      </c>
      <c r="L181" s="20">
        <f t="shared" ref="L181:L187" si="36">SUM(M181:S181)</f>
        <v>540</v>
      </c>
      <c r="M181" s="20">
        <v>540</v>
      </c>
      <c r="N181" s="20"/>
      <c r="O181" s="20"/>
      <c r="P181" s="20"/>
      <c r="Q181" s="12"/>
      <c r="R181" s="12"/>
      <c r="S181" s="12"/>
      <c r="T181" s="12"/>
      <c r="U181" s="12"/>
      <c r="V181" s="12"/>
      <c r="W181" s="12">
        <v>1080</v>
      </c>
      <c r="X181" s="157" t="s">
        <v>829</v>
      </c>
      <c r="Y181" s="157"/>
      <c r="Z181" s="12" t="s">
        <v>447</v>
      </c>
      <c r="AA181" s="189" t="s">
        <v>448</v>
      </c>
      <c r="AB181" s="12"/>
      <c r="AC181" s="19"/>
      <c r="AD181" s="19"/>
      <c r="AE181" s="19"/>
      <c r="AF181" s="19"/>
    </row>
    <row r="182" s="144" customFormat="1" ht="77" customHeight="1" spans="1:32">
      <c r="A182" s="12">
        <v>165</v>
      </c>
      <c r="B182" s="12" t="s">
        <v>845</v>
      </c>
      <c r="C182" s="12" t="s">
        <v>846</v>
      </c>
      <c r="D182" s="12" t="s">
        <v>769</v>
      </c>
      <c r="E182" s="12" t="s">
        <v>827</v>
      </c>
      <c r="F182" s="12" t="s">
        <v>41</v>
      </c>
      <c r="G182" s="12" t="s">
        <v>847</v>
      </c>
      <c r="H182" s="15" t="s">
        <v>848</v>
      </c>
      <c r="I182" s="14" t="s">
        <v>503</v>
      </c>
      <c r="J182" s="14">
        <v>10</v>
      </c>
      <c r="K182" s="20">
        <f>SUM(L182,T182:V182)</f>
        <v>600</v>
      </c>
      <c r="L182" s="20">
        <f t="shared" si="36"/>
        <v>600</v>
      </c>
      <c r="M182" s="20">
        <v>600</v>
      </c>
      <c r="N182" s="20"/>
      <c r="O182" s="20"/>
      <c r="P182" s="20"/>
      <c r="Q182" s="12"/>
      <c r="R182" s="12"/>
      <c r="S182" s="12"/>
      <c r="T182" s="12"/>
      <c r="U182" s="12"/>
      <c r="V182" s="12"/>
      <c r="W182" s="12">
        <v>1000</v>
      </c>
      <c r="X182" s="157" t="s">
        <v>849</v>
      </c>
      <c r="Y182" s="157"/>
      <c r="Z182" s="12" t="s">
        <v>447</v>
      </c>
      <c r="AA182" s="21" t="s">
        <v>448</v>
      </c>
      <c r="AB182" s="12"/>
      <c r="AC182" s="19"/>
      <c r="AD182" s="19"/>
      <c r="AE182" s="19"/>
      <c r="AF182" s="19"/>
    </row>
    <row r="183" s="144" customFormat="1" ht="77" customHeight="1" spans="1:32">
      <c r="A183" s="12">
        <v>166</v>
      </c>
      <c r="B183" s="12" t="s">
        <v>850</v>
      </c>
      <c r="C183" s="12" t="s">
        <v>826</v>
      </c>
      <c r="D183" s="12" t="s">
        <v>769</v>
      </c>
      <c r="E183" s="12" t="s">
        <v>827</v>
      </c>
      <c r="F183" s="12" t="s">
        <v>41</v>
      </c>
      <c r="G183" s="12" t="s">
        <v>465</v>
      </c>
      <c r="H183" s="157" t="s">
        <v>851</v>
      </c>
      <c r="I183" s="12" t="s">
        <v>503</v>
      </c>
      <c r="J183" s="12">
        <v>9</v>
      </c>
      <c r="K183" s="20">
        <f>SUM(L183,T183:V183)</f>
        <v>540</v>
      </c>
      <c r="L183" s="20">
        <f t="shared" si="36"/>
        <v>540</v>
      </c>
      <c r="M183" s="20">
        <v>540</v>
      </c>
      <c r="N183" s="20"/>
      <c r="O183" s="20"/>
      <c r="P183" s="20"/>
      <c r="Q183" s="12"/>
      <c r="R183" s="12"/>
      <c r="S183" s="12"/>
      <c r="T183" s="12"/>
      <c r="U183" s="12"/>
      <c r="V183" s="12"/>
      <c r="W183" s="12">
        <v>5000</v>
      </c>
      <c r="X183" s="157" t="s">
        <v>829</v>
      </c>
      <c r="Y183" s="157"/>
      <c r="Z183" s="12" t="s">
        <v>447</v>
      </c>
      <c r="AA183" s="21" t="s">
        <v>448</v>
      </c>
      <c r="AB183" s="12"/>
      <c r="AC183" s="19"/>
      <c r="AD183" s="19"/>
      <c r="AE183" s="19"/>
      <c r="AF183" s="19"/>
    </row>
    <row r="184" s="144" customFormat="1" ht="77" customHeight="1" spans="1:32">
      <c r="A184" s="12">
        <v>167</v>
      </c>
      <c r="B184" s="12" t="s">
        <v>852</v>
      </c>
      <c r="C184" s="12" t="s">
        <v>853</v>
      </c>
      <c r="D184" s="12" t="s">
        <v>769</v>
      </c>
      <c r="E184" s="12" t="s">
        <v>827</v>
      </c>
      <c r="F184" s="12" t="s">
        <v>41</v>
      </c>
      <c r="G184" s="12" t="s">
        <v>854</v>
      </c>
      <c r="H184" s="157" t="s">
        <v>855</v>
      </c>
      <c r="I184" s="12" t="s">
        <v>503</v>
      </c>
      <c r="J184" s="12">
        <v>12</v>
      </c>
      <c r="K184" s="20">
        <f>SUM(L184,T184:V184)</f>
        <v>720</v>
      </c>
      <c r="L184" s="20">
        <f t="shared" si="36"/>
        <v>720</v>
      </c>
      <c r="M184" s="20">
        <v>720</v>
      </c>
      <c r="N184" s="20"/>
      <c r="O184" s="20"/>
      <c r="P184" s="20"/>
      <c r="Q184" s="12"/>
      <c r="R184" s="12"/>
      <c r="S184" s="12"/>
      <c r="T184" s="12"/>
      <c r="U184" s="12"/>
      <c r="V184" s="12"/>
      <c r="W184" s="12">
        <v>7000</v>
      </c>
      <c r="X184" s="157" t="s">
        <v>829</v>
      </c>
      <c r="Y184" s="157"/>
      <c r="Z184" s="12" t="s">
        <v>447</v>
      </c>
      <c r="AA184" s="21" t="s">
        <v>448</v>
      </c>
      <c r="AB184" s="12"/>
      <c r="AC184" s="19"/>
      <c r="AD184" s="19"/>
      <c r="AE184" s="19"/>
      <c r="AF184" s="19"/>
    </row>
    <row r="185" s="144" customFormat="1" ht="74" customHeight="1" spans="1:32">
      <c r="A185" s="12">
        <v>168</v>
      </c>
      <c r="B185" s="12" t="s">
        <v>856</v>
      </c>
      <c r="C185" s="12" t="s">
        <v>857</v>
      </c>
      <c r="D185" s="12" t="s">
        <v>769</v>
      </c>
      <c r="E185" s="12" t="s">
        <v>827</v>
      </c>
      <c r="F185" s="12" t="s">
        <v>41</v>
      </c>
      <c r="G185" s="12" t="s">
        <v>858</v>
      </c>
      <c r="H185" s="157" t="s">
        <v>859</v>
      </c>
      <c r="I185" s="12" t="s">
        <v>503</v>
      </c>
      <c r="J185" s="12">
        <v>14</v>
      </c>
      <c r="K185" s="20">
        <f>SUM(L185,T185,U185,V185)</f>
        <v>840</v>
      </c>
      <c r="L185" s="20">
        <f t="shared" si="36"/>
        <v>840</v>
      </c>
      <c r="M185" s="20">
        <v>840</v>
      </c>
      <c r="N185" s="20"/>
      <c r="O185" s="20"/>
      <c r="P185" s="20"/>
      <c r="Q185" s="12"/>
      <c r="R185" s="12"/>
      <c r="S185" s="12"/>
      <c r="T185" s="12"/>
      <c r="U185" s="12"/>
      <c r="V185" s="12"/>
      <c r="W185" s="12">
        <v>1816</v>
      </c>
      <c r="X185" s="157" t="s">
        <v>829</v>
      </c>
      <c r="Y185" s="157"/>
      <c r="Z185" s="12" t="s">
        <v>447</v>
      </c>
      <c r="AA185" s="12" t="s">
        <v>448</v>
      </c>
      <c r="AB185" s="12"/>
      <c r="AC185" s="19"/>
      <c r="AD185" s="19"/>
      <c r="AE185" s="19"/>
      <c r="AF185" s="19"/>
    </row>
    <row r="186" s="144" customFormat="1" ht="74" customHeight="1" spans="1:32">
      <c r="A186" s="12">
        <v>169</v>
      </c>
      <c r="B186" s="12" t="s">
        <v>860</v>
      </c>
      <c r="C186" s="12" t="s">
        <v>861</v>
      </c>
      <c r="D186" s="12" t="s">
        <v>769</v>
      </c>
      <c r="E186" s="12" t="s">
        <v>827</v>
      </c>
      <c r="F186" s="12" t="s">
        <v>41</v>
      </c>
      <c r="G186" s="12" t="s">
        <v>862</v>
      </c>
      <c r="H186" s="157" t="s">
        <v>863</v>
      </c>
      <c r="I186" s="12" t="s">
        <v>503</v>
      </c>
      <c r="J186" s="12">
        <v>15</v>
      </c>
      <c r="K186" s="20">
        <f>SUM(L186,T186,U186,V186)</f>
        <v>900</v>
      </c>
      <c r="L186" s="20">
        <f t="shared" si="36"/>
        <v>900</v>
      </c>
      <c r="M186" s="20">
        <v>900</v>
      </c>
      <c r="N186" s="20"/>
      <c r="O186" s="20"/>
      <c r="P186" s="20"/>
      <c r="Q186" s="12"/>
      <c r="R186" s="12"/>
      <c r="S186" s="12"/>
      <c r="T186" s="12"/>
      <c r="U186" s="12"/>
      <c r="V186" s="12"/>
      <c r="W186" s="12">
        <v>3000</v>
      </c>
      <c r="X186" s="157" t="s">
        <v>829</v>
      </c>
      <c r="Y186" s="157"/>
      <c r="Z186" s="12" t="s">
        <v>447</v>
      </c>
      <c r="AA186" s="12" t="s">
        <v>448</v>
      </c>
      <c r="AB186" s="12"/>
      <c r="AC186" s="19"/>
      <c r="AD186" s="19"/>
      <c r="AE186" s="19"/>
      <c r="AF186" s="19"/>
    </row>
    <row r="187" s="144" customFormat="1" ht="73" customHeight="1" spans="1:32">
      <c r="A187" s="12">
        <v>170</v>
      </c>
      <c r="B187" s="12" t="s">
        <v>864</v>
      </c>
      <c r="C187" s="12" t="s">
        <v>865</v>
      </c>
      <c r="D187" s="12" t="s">
        <v>769</v>
      </c>
      <c r="E187" s="12" t="s">
        <v>827</v>
      </c>
      <c r="F187" s="12" t="s">
        <v>41</v>
      </c>
      <c r="G187" s="12" t="s">
        <v>866</v>
      </c>
      <c r="H187" s="15" t="s">
        <v>867</v>
      </c>
      <c r="I187" s="12" t="s">
        <v>503</v>
      </c>
      <c r="J187" s="12">
        <v>15</v>
      </c>
      <c r="K187" s="20">
        <f>SUM(L187,T187,U187,V187)</f>
        <v>900</v>
      </c>
      <c r="L187" s="20">
        <f t="shared" si="36"/>
        <v>900</v>
      </c>
      <c r="M187" s="20"/>
      <c r="N187" s="20">
        <v>900</v>
      </c>
      <c r="O187" s="20"/>
      <c r="P187" s="20"/>
      <c r="Q187" s="12"/>
      <c r="R187" s="12"/>
      <c r="S187" s="12"/>
      <c r="T187" s="12"/>
      <c r="U187" s="12"/>
      <c r="V187" s="12"/>
      <c r="W187" s="12">
        <v>1728</v>
      </c>
      <c r="X187" s="157" t="s">
        <v>829</v>
      </c>
      <c r="Y187" s="157"/>
      <c r="Z187" s="12" t="s">
        <v>447</v>
      </c>
      <c r="AA187" s="12" t="s">
        <v>448</v>
      </c>
      <c r="AB187" s="12"/>
      <c r="AC187" s="19"/>
      <c r="AD187" s="19"/>
      <c r="AE187" s="19"/>
      <c r="AF187" s="19"/>
    </row>
    <row r="188" s="144" customFormat="1" ht="73" customHeight="1" spans="1:32">
      <c r="A188" s="12">
        <v>171</v>
      </c>
      <c r="B188" s="12" t="s">
        <v>868</v>
      </c>
      <c r="C188" s="12" t="s">
        <v>869</v>
      </c>
      <c r="D188" s="12" t="s">
        <v>769</v>
      </c>
      <c r="E188" s="12" t="s">
        <v>827</v>
      </c>
      <c r="F188" s="12" t="s">
        <v>41</v>
      </c>
      <c r="G188" s="12" t="s">
        <v>870</v>
      </c>
      <c r="H188" s="15" t="s">
        <v>871</v>
      </c>
      <c r="I188" s="12" t="s">
        <v>503</v>
      </c>
      <c r="J188" s="12">
        <v>15</v>
      </c>
      <c r="K188" s="20">
        <f>SUM(L188,T188:V188)</f>
        <v>900</v>
      </c>
      <c r="L188" s="20">
        <f t="shared" ref="L188:L203" si="37">SUM(M188:S188)</f>
        <v>900</v>
      </c>
      <c r="M188" s="20">
        <v>900</v>
      </c>
      <c r="N188" s="20"/>
      <c r="O188" s="20"/>
      <c r="P188" s="20"/>
      <c r="Q188" s="12"/>
      <c r="R188" s="12"/>
      <c r="S188" s="12"/>
      <c r="T188" s="12"/>
      <c r="U188" s="12"/>
      <c r="V188" s="12"/>
      <c r="W188" s="12">
        <v>9000</v>
      </c>
      <c r="X188" s="157" t="s">
        <v>829</v>
      </c>
      <c r="Y188" s="157"/>
      <c r="Z188" s="12" t="s">
        <v>447</v>
      </c>
      <c r="AA188" s="12" t="s">
        <v>448</v>
      </c>
      <c r="AB188" s="12"/>
      <c r="AC188" s="19"/>
      <c r="AD188" s="19"/>
      <c r="AE188" s="19"/>
      <c r="AF188" s="19"/>
    </row>
    <row r="189" s="144" customFormat="1" ht="99" customHeight="1" spans="1:32">
      <c r="A189" s="12">
        <v>172</v>
      </c>
      <c r="B189" s="12" t="s">
        <v>872</v>
      </c>
      <c r="C189" s="12" t="s">
        <v>873</v>
      </c>
      <c r="D189" s="12" t="s">
        <v>769</v>
      </c>
      <c r="E189" s="12" t="s">
        <v>827</v>
      </c>
      <c r="F189" s="12" t="s">
        <v>41</v>
      </c>
      <c r="G189" s="12" t="s">
        <v>595</v>
      </c>
      <c r="H189" s="15" t="s">
        <v>874</v>
      </c>
      <c r="I189" s="12" t="s">
        <v>503</v>
      </c>
      <c r="J189" s="12">
        <v>18</v>
      </c>
      <c r="K189" s="20">
        <f>SUM(L189,T189,U189,V189)</f>
        <v>1080</v>
      </c>
      <c r="L189" s="20">
        <f t="shared" si="37"/>
        <v>1080</v>
      </c>
      <c r="M189" s="20"/>
      <c r="N189" s="20">
        <v>1080</v>
      </c>
      <c r="O189" s="174"/>
      <c r="P189" s="174"/>
      <c r="Q189" s="19"/>
      <c r="R189" s="19"/>
      <c r="S189" s="19"/>
      <c r="T189" s="19"/>
      <c r="U189" s="19"/>
      <c r="V189" s="19"/>
      <c r="W189" s="19">
        <v>1524</v>
      </c>
      <c r="X189" s="157" t="s">
        <v>829</v>
      </c>
      <c r="Y189" s="15"/>
      <c r="Z189" s="12" t="s">
        <v>447</v>
      </c>
      <c r="AA189" s="12" t="s">
        <v>448</v>
      </c>
      <c r="AB189" s="12"/>
      <c r="AC189" s="19"/>
      <c r="AD189" s="19"/>
      <c r="AE189" s="19"/>
      <c r="AF189" s="19"/>
    </row>
    <row r="190" s="144" customFormat="1" ht="95" customHeight="1" spans="1:32">
      <c r="A190" s="12">
        <v>173</v>
      </c>
      <c r="B190" s="12" t="s">
        <v>875</v>
      </c>
      <c r="C190" s="12" t="s">
        <v>876</v>
      </c>
      <c r="D190" s="12" t="s">
        <v>769</v>
      </c>
      <c r="E190" s="12" t="s">
        <v>827</v>
      </c>
      <c r="F190" s="12" t="s">
        <v>41</v>
      </c>
      <c r="G190" s="12" t="s">
        <v>877</v>
      </c>
      <c r="H190" s="15" t="s">
        <v>878</v>
      </c>
      <c r="I190" s="12" t="s">
        <v>503</v>
      </c>
      <c r="J190" s="12">
        <v>13</v>
      </c>
      <c r="K190" s="20">
        <f>SUM(L190,T190,U190,V190)</f>
        <v>780</v>
      </c>
      <c r="L190" s="20">
        <f t="shared" si="37"/>
        <v>780</v>
      </c>
      <c r="M190" s="20"/>
      <c r="N190" s="20">
        <v>780</v>
      </c>
      <c r="O190" s="174"/>
      <c r="P190" s="174"/>
      <c r="Q190" s="19"/>
      <c r="R190" s="19"/>
      <c r="S190" s="19"/>
      <c r="T190" s="19"/>
      <c r="U190" s="19"/>
      <c r="V190" s="19"/>
      <c r="W190" s="19">
        <v>1716</v>
      </c>
      <c r="X190" s="157" t="s">
        <v>829</v>
      </c>
      <c r="Y190" s="15"/>
      <c r="Z190" s="12" t="s">
        <v>447</v>
      </c>
      <c r="AA190" s="12" t="s">
        <v>448</v>
      </c>
      <c r="AB190" s="12"/>
      <c r="AC190" s="19"/>
      <c r="AD190" s="19"/>
      <c r="AE190" s="19"/>
      <c r="AF190" s="19"/>
    </row>
    <row r="191" s="144" customFormat="1" ht="94" customHeight="1" spans="1:32">
      <c r="A191" s="12">
        <v>174</v>
      </c>
      <c r="B191" s="12" t="s">
        <v>879</v>
      </c>
      <c r="C191" s="12" t="s">
        <v>880</v>
      </c>
      <c r="D191" s="12" t="s">
        <v>769</v>
      </c>
      <c r="E191" s="12" t="s">
        <v>827</v>
      </c>
      <c r="F191" s="12" t="s">
        <v>41</v>
      </c>
      <c r="G191" s="12" t="s">
        <v>881</v>
      </c>
      <c r="H191" s="157" t="s">
        <v>882</v>
      </c>
      <c r="I191" s="12" t="s">
        <v>503</v>
      </c>
      <c r="J191" s="12">
        <v>9.5</v>
      </c>
      <c r="K191" s="20">
        <f>SUM(L191,T191,U191,V191)</f>
        <v>570</v>
      </c>
      <c r="L191" s="20">
        <f t="shared" si="37"/>
        <v>570</v>
      </c>
      <c r="M191" s="20">
        <v>570</v>
      </c>
      <c r="N191" s="20"/>
      <c r="O191" s="20"/>
      <c r="P191" s="20"/>
      <c r="Q191" s="12"/>
      <c r="R191" s="12"/>
      <c r="S191" s="12"/>
      <c r="T191" s="12"/>
      <c r="U191" s="12"/>
      <c r="V191" s="12"/>
      <c r="W191" s="12">
        <v>1140</v>
      </c>
      <c r="X191" s="157" t="s">
        <v>829</v>
      </c>
      <c r="Y191" s="157"/>
      <c r="Z191" s="12" t="s">
        <v>447</v>
      </c>
      <c r="AA191" s="12" t="s">
        <v>448</v>
      </c>
      <c r="AB191" s="12"/>
      <c r="AC191" s="19"/>
      <c r="AD191" s="19"/>
      <c r="AE191" s="19"/>
      <c r="AF191" s="19"/>
    </row>
    <row r="192" s="144" customFormat="1" ht="77" customHeight="1" spans="1:32">
      <c r="A192" s="12">
        <v>175</v>
      </c>
      <c r="B192" s="12" t="s">
        <v>883</v>
      </c>
      <c r="C192" s="12" t="s">
        <v>884</v>
      </c>
      <c r="D192" s="12" t="s">
        <v>769</v>
      </c>
      <c r="E192" s="14" t="s">
        <v>827</v>
      </c>
      <c r="F192" s="14" t="s">
        <v>41</v>
      </c>
      <c r="G192" s="12" t="s">
        <v>885</v>
      </c>
      <c r="H192" s="15" t="s">
        <v>886</v>
      </c>
      <c r="I192" s="14" t="s">
        <v>503</v>
      </c>
      <c r="J192" s="14">
        <v>10</v>
      </c>
      <c r="K192" s="20">
        <f>SUM(L192,T192:V192)</f>
        <v>600</v>
      </c>
      <c r="L192" s="20">
        <f t="shared" si="37"/>
        <v>600</v>
      </c>
      <c r="M192" s="20">
        <v>600</v>
      </c>
      <c r="N192" s="20"/>
      <c r="O192" s="20"/>
      <c r="P192" s="20"/>
      <c r="Q192" s="12"/>
      <c r="R192" s="12"/>
      <c r="S192" s="12"/>
      <c r="T192" s="12"/>
      <c r="U192" s="12"/>
      <c r="V192" s="12"/>
      <c r="W192" s="12">
        <v>1140</v>
      </c>
      <c r="X192" s="157" t="s">
        <v>829</v>
      </c>
      <c r="Y192" s="157"/>
      <c r="Z192" s="12" t="s">
        <v>447</v>
      </c>
      <c r="AA192" s="21" t="s">
        <v>448</v>
      </c>
      <c r="AB192" s="12"/>
      <c r="AC192" s="19"/>
      <c r="AD192" s="19"/>
      <c r="AE192" s="19"/>
      <c r="AF192" s="19"/>
    </row>
    <row r="193" s="144" customFormat="1" ht="75" customHeight="1" spans="1:32">
      <c r="A193" s="12">
        <v>176</v>
      </c>
      <c r="B193" s="12" t="s">
        <v>887</v>
      </c>
      <c r="C193" s="12" t="s">
        <v>888</v>
      </c>
      <c r="D193" s="12" t="s">
        <v>769</v>
      </c>
      <c r="E193" s="12" t="s">
        <v>827</v>
      </c>
      <c r="F193" s="12" t="s">
        <v>41</v>
      </c>
      <c r="G193" s="12" t="s">
        <v>889</v>
      </c>
      <c r="H193" s="157" t="s">
        <v>890</v>
      </c>
      <c r="I193" s="12" t="s">
        <v>503</v>
      </c>
      <c r="J193" s="12">
        <v>16</v>
      </c>
      <c r="K193" s="20">
        <f t="shared" ref="K193:K203" si="38">SUM(L193,T193,U193,V193)</f>
        <v>960</v>
      </c>
      <c r="L193" s="20">
        <f t="shared" si="37"/>
        <v>960</v>
      </c>
      <c r="M193" s="20"/>
      <c r="N193" s="20">
        <v>960</v>
      </c>
      <c r="O193" s="20"/>
      <c r="P193" s="20"/>
      <c r="Q193" s="12"/>
      <c r="R193" s="12"/>
      <c r="S193" s="12"/>
      <c r="T193" s="12"/>
      <c r="U193" s="12"/>
      <c r="V193" s="12"/>
      <c r="W193" s="12">
        <v>1808</v>
      </c>
      <c r="X193" s="157" t="s">
        <v>829</v>
      </c>
      <c r="Y193" s="157"/>
      <c r="Z193" s="12" t="s">
        <v>447</v>
      </c>
      <c r="AA193" s="12" t="s">
        <v>448</v>
      </c>
      <c r="AB193" s="12"/>
      <c r="AC193" s="19"/>
      <c r="AD193" s="19"/>
      <c r="AE193" s="19"/>
      <c r="AF193" s="19"/>
    </row>
    <row r="194" s="144" customFormat="1" ht="73" customHeight="1" spans="1:32">
      <c r="A194" s="12">
        <v>177</v>
      </c>
      <c r="B194" s="12" t="s">
        <v>891</v>
      </c>
      <c r="C194" s="12" t="s">
        <v>892</v>
      </c>
      <c r="D194" s="12" t="s">
        <v>769</v>
      </c>
      <c r="E194" s="12" t="s">
        <v>827</v>
      </c>
      <c r="F194" s="12" t="s">
        <v>41</v>
      </c>
      <c r="G194" s="12" t="s">
        <v>893</v>
      </c>
      <c r="H194" s="157" t="s">
        <v>894</v>
      </c>
      <c r="I194" s="12" t="s">
        <v>503</v>
      </c>
      <c r="J194" s="12">
        <v>14</v>
      </c>
      <c r="K194" s="20">
        <f t="shared" si="38"/>
        <v>840</v>
      </c>
      <c r="L194" s="20">
        <f t="shared" si="37"/>
        <v>840</v>
      </c>
      <c r="M194" s="20"/>
      <c r="N194" s="20">
        <v>840</v>
      </c>
      <c r="O194" s="20"/>
      <c r="P194" s="20"/>
      <c r="Q194" s="12"/>
      <c r="R194" s="12"/>
      <c r="S194" s="12"/>
      <c r="T194" s="12"/>
      <c r="U194" s="12"/>
      <c r="V194" s="12"/>
      <c r="W194" s="12">
        <v>1872</v>
      </c>
      <c r="X194" s="157" t="s">
        <v>829</v>
      </c>
      <c r="Y194" s="157"/>
      <c r="Z194" s="12" t="s">
        <v>447</v>
      </c>
      <c r="AA194" s="12" t="s">
        <v>448</v>
      </c>
      <c r="AB194" s="12"/>
      <c r="AC194" s="19"/>
      <c r="AD194" s="19"/>
      <c r="AE194" s="19"/>
      <c r="AF194" s="19"/>
    </row>
    <row r="195" s="144" customFormat="1" ht="73" customHeight="1" spans="1:32">
      <c r="A195" s="12">
        <v>178</v>
      </c>
      <c r="B195" s="12" t="s">
        <v>895</v>
      </c>
      <c r="C195" s="12" t="s">
        <v>896</v>
      </c>
      <c r="D195" s="12" t="s">
        <v>769</v>
      </c>
      <c r="E195" s="12" t="s">
        <v>827</v>
      </c>
      <c r="F195" s="12" t="s">
        <v>41</v>
      </c>
      <c r="G195" s="12" t="s">
        <v>556</v>
      </c>
      <c r="H195" s="157" t="s">
        <v>897</v>
      </c>
      <c r="I195" s="12" t="s">
        <v>503</v>
      </c>
      <c r="J195" s="12">
        <v>13</v>
      </c>
      <c r="K195" s="20">
        <f t="shared" si="38"/>
        <v>780</v>
      </c>
      <c r="L195" s="20">
        <f t="shared" si="37"/>
        <v>780</v>
      </c>
      <c r="M195" s="20"/>
      <c r="N195" s="20">
        <f>J195*60</f>
        <v>780</v>
      </c>
      <c r="O195" s="20"/>
      <c r="P195" s="20"/>
      <c r="Q195" s="12"/>
      <c r="R195" s="12"/>
      <c r="S195" s="12"/>
      <c r="T195" s="12"/>
      <c r="U195" s="12"/>
      <c r="V195" s="12"/>
      <c r="W195" s="12">
        <v>1880</v>
      </c>
      <c r="X195" s="157" t="s">
        <v>829</v>
      </c>
      <c r="Y195" s="157"/>
      <c r="Z195" s="12" t="s">
        <v>447</v>
      </c>
      <c r="AA195" s="12" t="s">
        <v>448</v>
      </c>
      <c r="AB195" s="12"/>
      <c r="AC195" s="19"/>
      <c r="AD195" s="19"/>
      <c r="AE195" s="19"/>
      <c r="AF195" s="19"/>
    </row>
    <row r="196" s="144" customFormat="1" ht="73" customHeight="1" spans="1:32">
      <c r="A196" s="12">
        <v>179</v>
      </c>
      <c r="B196" s="12" t="s">
        <v>898</v>
      </c>
      <c r="C196" s="12" t="s">
        <v>899</v>
      </c>
      <c r="D196" s="12" t="s">
        <v>769</v>
      </c>
      <c r="E196" s="12" t="s">
        <v>827</v>
      </c>
      <c r="F196" s="12" t="s">
        <v>41</v>
      </c>
      <c r="G196" s="12" t="s">
        <v>900</v>
      </c>
      <c r="H196" s="157" t="s">
        <v>901</v>
      </c>
      <c r="I196" s="12" t="s">
        <v>503</v>
      </c>
      <c r="J196" s="12">
        <v>10</v>
      </c>
      <c r="K196" s="20">
        <f t="shared" si="38"/>
        <v>600</v>
      </c>
      <c r="L196" s="20">
        <f t="shared" si="37"/>
        <v>600</v>
      </c>
      <c r="M196" s="20"/>
      <c r="N196" s="20">
        <v>600</v>
      </c>
      <c r="O196" s="20"/>
      <c r="P196" s="20"/>
      <c r="Q196" s="12"/>
      <c r="R196" s="12"/>
      <c r="S196" s="12"/>
      <c r="T196" s="12"/>
      <c r="U196" s="12"/>
      <c r="V196" s="12"/>
      <c r="W196" s="12">
        <v>1755</v>
      </c>
      <c r="X196" s="157" t="s">
        <v>829</v>
      </c>
      <c r="Y196" s="157"/>
      <c r="Z196" s="12" t="s">
        <v>447</v>
      </c>
      <c r="AA196" s="12" t="s">
        <v>448</v>
      </c>
      <c r="AB196" s="12"/>
      <c r="AC196" s="19"/>
      <c r="AD196" s="19"/>
      <c r="AE196" s="19"/>
      <c r="AF196" s="19"/>
    </row>
    <row r="197" s="144" customFormat="1" ht="73" customHeight="1" spans="1:32">
      <c r="A197" s="12">
        <v>180</v>
      </c>
      <c r="B197" s="12" t="s">
        <v>902</v>
      </c>
      <c r="C197" s="12" t="s">
        <v>903</v>
      </c>
      <c r="D197" s="12" t="s">
        <v>769</v>
      </c>
      <c r="E197" s="12" t="s">
        <v>827</v>
      </c>
      <c r="F197" s="12" t="s">
        <v>41</v>
      </c>
      <c r="G197" s="12" t="s">
        <v>904</v>
      </c>
      <c r="H197" s="157" t="s">
        <v>905</v>
      </c>
      <c r="I197" s="12" t="s">
        <v>503</v>
      </c>
      <c r="J197" s="12">
        <v>8.5</v>
      </c>
      <c r="K197" s="20">
        <f t="shared" si="38"/>
        <v>510</v>
      </c>
      <c r="L197" s="20">
        <f t="shared" si="37"/>
        <v>510</v>
      </c>
      <c r="M197" s="20"/>
      <c r="N197" s="20">
        <v>510</v>
      </c>
      <c r="O197" s="20"/>
      <c r="P197" s="20"/>
      <c r="Q197" s="12"/>
      <c r="R197" s="12"/>
      <c r="S197" s="12"/>
      <c r="T197" s="12"/>
      <c r="U197" s="12"/>
      <c r="V197" s="12"/>
      <c r="W197" s="12">
        <v>1510</v>
      </c>
      <c r="X197" s="157" t="s">
        <v>829</v>
      </c>
      <c r="Y197" s="157"/>
      <c r="Z197" s="12" t="s">
        <v>447</v>
      </c>
      <c r="AA197" s="12" t="s">
        <v>448</v>
      </c>
      <c r="AB197" s="12"/>
      <c r="AC197" s="19"/>
      <c r="AD197" s="19"/>
      <c r="AE197" s="19"/>
      <c r="AF197" s="19"/>
    </row>
    <row r="198" s="144" customFormat="1" ht="73" customHeight="1" spans="1:32">
      <c r="A198" s="12">
        <v>181</v>
      </c>
      <c r="B198" s="12" t="s">
        <v>906</v>
      </c>
      <c r="C198" s="12" t="s">
        <v>907</v>
      </c>
      <c r="D198" s="12" t="s">
        <v>769</v>
      </c>
      <c r="E198" s="12" t="s">
        <v>827</v>
      </c>
      <c r="F198" s="12" t="s">
        <v>41</v>
      </c>
      <c r="G198" s="12" t="s">
        <v>908</v>
      </c>
      <c r="H198" s="157" t="s">
        <v>909</v>
      </c>
      <c r="I198" s="12" t="s">
        <v>503</v>
      </c>
      <c r="J198" s="12">
        <v>10</v>
      </c>
      <c r="K198" s="20">
        <f t="shared" si="38"/>
        <v>600</v>
      </c>
      <c r="L198" s="20">
        <f t="shared" si="37"/>
        <v>600</v>
      </c>
      <c r="M198" s="20"/>
      <c r="N198" s="20">
        <v>600</v>
      </c>
      <c r="O198" s="20"/>
      <c r="P198" s="20"/>
      <c r="Q198" s="12"/>
      <c r="R198" s="12"/>
      <c r="S198" s="12"/>
      <c r="T198" s="12"/>
      <c r="U198" s="12"/>
      <c r="V198" s="12"/>
      <c r="W198" s="12">
        <v>3000</v>
      </c>
      <c r="X198" s="157" t="s">
        <v>829</v>
      </c>
      <c r="Y198" s="157"/>
      <c r="Z198" s="12" t="s">
        <v>447</v>
      </c>
      <c r="AA198" s="12" t="s">
        <v>448</v>
      </c>
      <c r="AB198" s="12"/>
      <c r="AC198" s="19"/>
      <c r="AD198" s="19"/>
      <c r="AE198" s="19"/>
      <c r="AF198" s="19"/>
    </row>
    <row r="199" s="144" customFormat="1" ht="77" customHeight="1" spans="1:32">
      <c r="A199" s="12">
        <v>182</v>
      </c>
      <c r="B199" s="12" t="s">
        <v>910</v>
      </c>
      <c r="C199" s="12" t="s">
        <v>911</v>
      </c>
      <c r="D199" s="12" t="s">
        <v>769</v>
      </c>
      <c r="E199" s="12" t="s">
        <v>827</v>
      </c>
      <c r="F199" s="12" t="s">
        <v>41</v>
      </c>
      <c r="G199" s="12" t="s">
        <v>912</v>
      </c>
      <c r="H199" s="157" t="s">
        <v>913</v>
      </c>
      <c r="I199" s="12" t="s">
        <v>503</v>
      </c>
      <c r="J199" s="12">
        <v>9</v>
      </c>
      <c r="K199" s="20">
        <f t="shared" si="38"/>
        <v>540</v>
      </c>
      <c r="L199" s="20">
        <f t="shared" si="37"/>
        <v>540</v>
      </c>
      <c r="M199" s="20"/>
      <c r="N199" s="20">
        <v>540</v>
      </c>
      <c r="O199" s="20"/>
      <c r="P199" s="20"/>
      <c r="Q199" s="12"/>
      <c r="R199" s="12"/>
      <c r="S199" s="12"/>
      <c r="T199" s="12"/>
      <c r="U199" s="12"/>
      <c r="V199" s="12"/>
      <c r="W199" s="12">
        <v>2100</v>
      </c>
      <c r="X199" s="157" t="s">
        <v>829</v>
      </c>
      <c r="Y199" s="157"/>
      <c r="Z199" s="12" t="s">
        <v>447</v>
      </c>
      <c r="AA199" s="12" t="s">
        <v>448</v>
      </c>
      <c r="AB199" s="12"/>
      <c r="AC199" s="19"/>
      <c r="AD199" s="19"/>
      <c r="AE199" s="19"/>
      <c r="AF199" s="19"/>
    </row>
    <row r="200" s="144" customFormat="1" ht="72" customHeight="1" spans="1:32">
      <c r="A200" s="12">
        <v>183</v>
      </c>
      <c r="B200" s="12" t="s">
        <v>914</v>
      </c>
      <c r="C200" s="12" t="s">
        <v>915</v>
      </c>
      <c r="D200" s="12" t="s">
        <v>769</v>
      </c>
      <c r="E200" s="12" t="s">
        <v>827</v>
      </c>
      <c r="F200" s="12" t="s">
        <v>41</v>
      </c>
      <c r="G200" s="12" t="s">
        <v>916</v>
      </c>
      <c r="H200" s="157" t="s">
        <v>917</v>
      </c>
      <c r="I200" s="12" t="s">
        <v>503</v>
      </c>
      <c r="J200" s="12">
        <v>6.5</v>
      </c>
      <c r="K200" s="20">
        <f t="shared" si="38"/>
        <v>390</v>
      </c>
      <c r="L200" s="20">
        <f t="shared" si="37"/>
        <v>390</v>
      </c>
      <c r="M200" s="20"/>
      <c r="N200" s="20">
        <v>390</v>
      </c>
      <c r="O200" s="20"/>
      <c r="P200" s="20"/>
      <c r="Q200" s="12"/>
      <c r="R200" s="12"/>
      <c r="S200" s="12"/>
      <c r="T200" s="12"/>
      <c r="U200" s="12"/>
      <c r="V200" s="12"/>
      <c r="W200" s="12">
        <v>1800</v>
      </c>
      <c r="X200" s="157" t="s">
        <v>829</v>
      </c>
      <c r="Y200" s="157"/>
      <c r="Z200" s="12" t="s">
        <v>447</v>
      </c>
      <c r="AA200" s="12" t="s">
        <v>448</v>
      </c>
      <c r="AB200" s="12"/>
      <c r="AC200" s="19"/>
      <c r="AD200" s="19"/>
      <c r="AE200" s="19"/>
      <c r="AF200" s="19"/>
    </row>
    <row r="201" s="144" customFormat="1" ht="72" customHeight="1" spans="1:32">
      <c r="A201" s="12">
        <v>184</v>
      </c>
      <c r="B201" s="12" t="s">
        <v>918</v>
      </c>
      <c r="C201" s="12" t="s">
        <v>919</v>
      </c>
      <c r="D201" s="12" t="s">
        <v>769</v>
      </c>
      <c r="E201" s="12" t="s">
        <v>827</v>
      </c>
      <c r="F201" s="12" t="s">
        <v>41</v>
      </c>
      <c r="G201" s="12" t="s">
        <v>920</v>
      </c>
      <c r="H201" s="157" t="s">
        <v>921</v>
      </c>
      <c r="I201" s="12" t="s">
        <v>503</v>
      </c>
      <c r="J201" s="12">
        <v>16</v>
      </c>
      <c r="K201" s="20">
        <f t="shared" si="38"/>
        <v>960</v>
      </c>
      <c r="L201" s="20">
        <f t="shared" si="37"/>
        <v>960</v>
      </c>
      <c r="M201" s="20"/>
      <c r="N201" s="20">
        <v>960</v>
      </c>
      <c r="O201" s="20"/>
      <c r="P201" s="20"/>
      <c r="Q201" s="12"/>
      <c r="R201" s="12"/>
      <c r="S201" s="12"/>
      <c r="T201" s="12"/>
      <c r="U201" s="12"/>
      <c r="V201" s="12"/>
      <c r="W201" s="12">
        <v>3000</v>
      </c>
      <c r="X201" s="157" t="s">
        <v>829</v>
      </c>
      <c r="Y201" s="157"/>
      <c r="Z201" s="12" t="s">
        <v>447</v>
      </c>
      <c r="AA201" s="12" t="s">
        <v>448</v>
      </c>
      <c r="AB201" s="12"/>
      <c r="AC201" s="19"/>
      <c r="AD201" s="19"/>
      <c r="AE201" s="19"/>
      <c r="AF201" s="19"/>
    </row>
    <row r="202" s="144" customFormat="1" ht="72" customHeight="1" spans="1:32">
      <c r="A202" s="12">
        <v>185</v>
      </c>
      <c r="B202" s="12" t="s">
        <v>922</v>
      </c>
      <c r="C202" s="12" t="s">
        <v>923</v>
      </c>
      <c r="D202" s="12" t="s">
        <v>769</v>
      </c>
      <c r="E202" s="12" t="s">
        <v>827</v>
      </c>
      <c r="F202" s="12" t="s">
        <v>41</v>
      </c>
      <c r="G202" s="12" t="s">
        <v>924</v>
      </c>
      <c r="H202" s="157" t="s">
        <v>925</v>
      </c>
      <c r="I202" s="12" t="s">
        <v>503</v>
      </c>
      <c r="J202" s="12">
        <v>17.3</v>
      </c>
      <c r="K202" s="20">
        <f t="shared" si="38"/>
        <v>980</v>
      </c>
      <c r="L202" s="20">
        <f t="shared" si="37"/>
        <v>980</v>
      </c>
      <c r="M202" s="20"/>
      <c r="N202" s="20">
        <v>980</v>
      </c>
      <c r="O202" s="20"/>
      <c r="P202" s="20"/>
      <c r="Q202" s="12"/>
      <c r="R202" s="12"/>
      <c r="S202" s="12"/>
      <c r="T202" s="12"/>
      <c r="U202" s="12"/>
      <c r="V202" s="12"/>
      <c r="W202" s="12">
        <v>2000</v>
      </c>
      <c r="X202" s="157" t="s">
        <v>829</v>
      </c>
      <c r="Y202" s="157"/>
      <c r="Z202" s="12" t="s">
        <v>447</v>
      </c>
      <c r="AA202" s="12" t="s">
        <v>448</v>
      </c>
      <c r="AB202" s="12"/>
      <c r="AC202" s="19"/>
      <c r="AD202" s="19"/>
      <c r="AE202" s="19"/>
      <c r="AF202" s="19"/>
    </row>
    <row r="203" s="144" customFormat="1" ht="72" customHeight="1" spans="1:32">
      <c r="A203" s="12">
        <v>186</v>
      </c>
      <c r="B203" s="12" t="s">
        <v>926</v>
      </c>
      <c r="C203" s="12" t="s">
        <v>927</v>
      </c>
      <c r="D203" s="12" t="s">
        <v>928</v>
      </c>
      <c r="E203" s="12" t="s">
        <v>827</v>
      </c>
      <c r="F203" s="12" t="s">
        <v>41</v>
      </c>
      <c r="G203" s="12" t="s">
        <v>591</v>
      </c>
      <c r="H203" s="201" t="s">
        <v>929</v>
      </c>
      <c r="I203" s="19" t="s">
        <v>203</v>
      </c>
      <c r="J203" s="12">
        <v>337</v>
      </c>
      <c r="K203" s="20">
        <f t="shared" si="38"/>
        <v>565</v>
      </c>
      <c r="L203" s="20">
        <v>565</v>
      </c>
      <c r="M203" s="19">
        <v>565</v>
      </c>
      <c r="N203" s="20"/>
      <c r="O203" s="20"/>
      <c r="P203" s="20"/>
      <c r="Q203" s="12"/>
      <c r="R203" s="12"/>
      <c r="S203" s="12"/>
      <c r="T203" s="12"/>
      <c r="U203" s="12"/>
      <c r="V203" s="12"/>
      <c r="W203" s="12"/>
      <c r="X203" s="157"/>
      <c r="Y203" s="157"/>
      <c r="Z203" s="12" t="s">
        <v>447</v>
      </c>
      <c r="AA203" s="12" t="s">
        <v>448</v>
      </c>
      <c r="AB203" s="12"/>
      <c r="AC203" s="19"/>
      <c r="AD203" s="19"/>
      <c r="AE203" s="19"/>
      <c r="AF203" s="19"/>
    </row>
    <row r="204" s="144" customFormat="1" ht="125" customHeight="1" spans="1:32">
      <c r="A204" s="12">
        <v>187</v>
      </c>
      <c r="B204" s="12" t="s">
        <v>930</v>
      </c>
      <c r="C204" s="12" t="s">
        <v>931</v>
      </c>
      <c r="D204" s="12" t="s">
        <v>769</v>
      </c>
      <c r="E204" s="12" t="s">
        <v>932</v>
      </c>
      <c r="F204" s="12" t="s">
        <v>41</v>
      </c>
      <c r="G204" s="12" t="s">
        <v>933</v>
      </c>
      <c r="H204" s="157" t="s">
        <v>934</v>
      </c>
      <c r="I204" s="12" t="s">
        <v>181</v>
      </c>
      <c r="J204" s="12">
        <v>18</v>
      </c>
      <c r="K204" s="20">
        <f>SUM(L204,T204:V204)</f>
        <v>200</v>
      </c>
      <c r="L204" s="20">
        <f>SUM(M204:S204)</f>
        <v>200</v>
      </c>
      <c r="M204" s="20"/>
      <c r="N204" s="20">
        <f>140+60</f>
        <v>200</v>
      </c>
      <c r="O204" s="20">
        <v>0</v>
      </c>
      <c r="P204" s="20">
        <v>0</v>
      </c>
      <c r="Q204" s="12">
        <v>0</v>
      </c>
      <c r="R204" s="12">
        <v>0</v>
      </c>
      <c r="S204" s="12">
        <v>0</v>
      </c>
      <c r="T204" s="12">
        <v>0</v>
      </c>
      <c r="U204" s="12">
        <v>0</v>
      </c>
      <c r="V204" s="12">
        <v>0</v>
      </c>
      <c r="W204" s="12">
        <v>900</v>
      </c>
      <c r="X204" s="157" t="s">
        <v>935</v>
      </c>
      <c r="Y204" s="157"/>
      <c r="Z204" s="12" t="s">
        <v>79</v>
      </c>
      <c r="AA204" s="21" t="s">
        <v>80</v>
      </c>
      <c r="AB204" s="12"/>
      <c r="AC204" s="19"/>
      <c r="AD204" s="19"/>
      <c r="AE204" s="19"/>
      <c r="AF204" s="19"/>
    </row>
    <row r="205" s="144" customFormat="1" ht="125" customHeight="1" spans="1:32">
      <c r="A205" s="12">
        <v>188</v>
      </c>
      <c r="B205" s="12" t="s">
        <v>936</v>
      </c>
      <c r="C205" s="161" t="s">
        <v>937</v>
      </c>
      <c r="D205" s="12" t="s">
        <v>769</v>
      </c>
      <c r="E205" s="12" t="s">
        <v>827</v>
      </c>
      <c r="F205" s="12"/>
      <c r="G205" s="161" t="s">
        <v>938</v>
      </c>
      <c r="H205" s="15" t="s">
        <v>939</v>
      </c>
      <c r="I205" s="202" t="s">
        <v>44</v>
      </c>
      <c r="J205" s="202">
        <v>2800</v>
      </c>
      <c r="K205" s="20">
        <f>SUM(L205,T205:V205)</f>
        <v>898</v>
      </c>
      <c r="L205" s="20">
        <f>SUM(M205:S205)</f>
        <v>898</v>
      </c>
      <c r="M205" s="20"/>
      <c r="N205" s="158">
        <v>898</v>
      </c>
      <c r="O205" s="20"/>
      <c r="P205" s="20"/>
      <c r="Q205" s="12"/>
      <c r="R205" s="12"/>
      <c r="S205" s="12"/>
      <c r="T205" s="12"/>
      <c r="U205" s="12"/>
      <c r="V205" s="12"/>
      <c r="W205" s="12"/>
      <c r="X205" s="157"/>
      <c r="Y205" s="157"/>
      <c r="Z205" s="12" t="s">
        <v>940</v>
      </c>
      <c r="AA205" s="21" t="s">
        <v>941</v>
      </c>
      <c r="AB205" s="12"/>
      <c r="AC205" s="19"/>
      <c r="AD205" s="19"/>
      <c r="AE205" s="19"/>
      <c r="AF205" s="19"/>
    </row>
    <row r="206" s="144" customFormat="1" ht="125" customHeight="1" spans="1:32">
      <c r="A206" s="12">
        <v>189</v>
      </c>
      <c r="B206" s="12" t="s">
        <v>942</v>
      </c>
      <c r="C206" s="161" t="s">
        <v>943</v>
      </c>
      <c r="D206" s="12" t="s">
        <v>769</v>
      </c>
      <c r="E206" s="12" t="s">
        <v>827</v>
      </c>
      <c r="F206" s="12"/>
      <c r="G206" s="161" t="s">
        <v>944</v>
      </c>
      <c r="H206" s="15" t="s">
        <v>945</v>
      </c>
      <c r="I206" s="202" t="s">
        <v>503</v>
      </c>
      <c r="J206" s="202">
        <v>6.4</v>
      </c>
      <c r="K206" s="20">
        <f>SUM(L206,T206:V206)</f>
        <v>924</v>
      </c>
      <c r="L206" s="20">
        <f>SUM(M206:S206)</f>
        <v>924</v>
      </c>
      <c r="M206" s="20"/>
      <c r="N206" s="158">
        <v>924</v>
      </c>
      <c r="O206" s="20"/>
      <c r="P206" s="20"/>
      <c r="Q206" s="12"/>
      <c r="R206" s="12"/>
      <c r="S206" s="12"/>
      <c r="T206" s="12"/>
      <c r="U206" s="12"/>
      <c r="V206" s="12"/>
      <c r="W206" s="12"/>
      <c r="X206" s="157"/>
      <c r="Y206" s="157"/>
      <c r="Z206" s="12" t="s">
        <v>940</v>
      </c>
      <c r="AA206" s="21" t="s">
        <v>941</v>
      </c>
      <c r="AB206" s="12"/>
      <c r="AC206" s="19"/>
      <c r="AD206" s="19"/>
      <c r="AE206" s="19"/>
      <c r="AF206" s="19"/>
    </row>
    <row r="207" s="144" customFormat="1" ht="125" customHeight="1" spans="1:32">
      <c r="A207" s="12">
        <v>190</v>
      </c>
      <c r="B207" s="12" t="s">
        <v>946</v>
      </c>
      <c r="C207" s="12" t="s">
        <v>947</v>
      </c>
      <c r="D207" s="12" t="s">
        <v>793</v>
      </c>
      <c r="E207" s="12" t="s">
        <v>948</v>
      </c>
      <c r="F207" s="12" t="s">
        <v>41</v>
      </c>
      <c r="G207" s="12" t="s">
        <v>949</v>
      </c>
      <c r="H207" s="160" t="s">
        <v>950</v>
      </c>
      <c r="I207" s="19" t="s">
        <v>503</v>
      </c>
      <c r="J207" s="12">
        <v>5</v>
      </c>
      <c r="K207" s="20">
        <v>398</v>
      </c>
      <c r="L207" s="20">
        <v>398</v>
      </c>
      <c r="M207" s="19">
        <v>398</v>
      </c>
      <c r="N207" s="158"/>
      <c r="O207" s="20"/>
      <c r="P207" s="20"/>
      <c r="Q207" s="12"/>
      <c r="R207" s="12"/>
      <c r="S207" s="12"/>
      <c r="T207" s="12"/>
      <c r="U207" s="12"/>
      <c r="V207" s="12"/>
      <c r="W207" s="12"/>
      <c r="X207" s="157"/>
      <c r="Y207" s="157"/>
      <c r="Z207" s="12" t="s">
        <v>447</v>
      </c>
      <c r="AA207" s="12" t="s">
        <v>448</v>
      </c>
      <c r="AB207" s="12"/>
      <c r="AC207" s="19"/>
      <c r="AD207" s="19"/>
      <c r="AE207" s="19"/>
      <c r="AF207" s="19"/>
    </row>
    <row r="208" s="99" customFormat="1" ht="43" customHeight="1" spans="1:32">
      <c r="A208" s="179" t="s">
        <v>951</v>
      </c>
      <c r="B208" s="179"/>
      <c r="C208" s="179"/>
      <c r="D208" s="106"/>
      <c r="E208" s="11"/>
      <c r="F208" s="11"/>
      <c r="G208" s="11"/>
      <c r="H208" s="11"/>
      <c r="I208" s="117"/>
      <c r="J208" s="117"/>
      <c r="K208" s="18">
        <f>SUM(K209:K211)</f>
        <v>2345.28</v>
      </c>
      <c r="L208" s="18">
        <f t="shared" ref="L208:V208" si="39">SUM(L209:L211)</f>
        <v>2345.28</v>
      </c>
      <c r="M208" s="18">
        <f t="shared" si="39"/>
        <v>361.67</v>
      </c>
      <c r="N208" s="18">
        <f t="shared" si="39"/>
        <v>1983.61</v>
      </c>
      <c r="O208" s="18">
        <f t="shared" si="39"/>
        <v>0</v>
      </c>
      <c r="P208" s="18">
        <f t="shared" si="39"/>
        <v>0</v>
      </c>
      <c r="Q208" s="18">
        <f t="shared" si="39"/>
        <v>0</v>
      </c>
      <c r="R208" s="18">
        <f t="shared" si="39"/>
        <v>0</v>
      </c>
      <c r="S208" s="18">
        <f t="shared" si="39"/>
        <v>0</v>
      </c>
      <c r="T208" s="18">
        <f t="shared" si="39"/>
        <v>0</v>
      </c>
      <c r="U208" s="18">
        <f t="shared" si="39"/>
        <v>0</v>
      </c>
      <c r="V208" s="18">
        <f t="shared" si="39"/>
        <v>0</v>
      </c>
      <c r="W208" s="11"/>
      <c r="X208" s="179"/>
      <c r="Y208" s="179"/>
      <c r="Z208" s="123"/>
      <c r="AA208" s="123"/>
      <c r="AB208" s="123"/>
      <c r="AC208" s="127"/>
      <c r="AD208" s="127"/>
      <c r="AE208" s="127"/>
      <c r="AF208" s="127"/>
    </row>
    <row r="209" s="144" customFormat="1" ht="125" customHeight="1" spans="1:32">
      <c r="A209" s="12">
        <v>191</v>
      </c>
      <c r="B209" s="12" t="s">
        <v>952</v>
      </c>
      <c r="C209" s="12" t="s">
        <v>953</v>
      </c>
      <c r="D209" s="12" t="s">
        <v>769</v>
      </c>
      <c r="E209" s="12" t="s">
        <v>954</v>
      </c>
      <c r="F209" s="12" t="s">
        <v>955</v>
      </c>
      <c r="G209" s="12" t="s">
        <v>956</v>
      </c>
      <c r="H209" s="157" t="s">
        <v>957</v>
      </c>
      <c r="I209" s="12" t="s">
        <v>503</v>
      </c>
      <c r="J209" s="12">
        <v>21</v>
      </c>
      <c r="K209" s="20">
        <f>SUM(L209,T209:V209)</f>
        <v>514</v>
      </c>
      <c r="L209" s="20">
        <f>SUM(M209:S209)</f>
        <v>514</v>
      </c>
      <c r="M209" s="20"/>
      <c r="N209" s="20">
        <v>514</v>
      </c>
      <c r="O209" s="20"/>
      <c r="P209" s="20"/>
      <c r="Q209" s="12"/>
      <c r="R209" s="12"/>
      <c r="S209" s="12"/>
      <c r="T209" s="12"/>
      <c r="U209" s="12"/>
      <c r="V209" s="12"/>
      <c r="W209" s="12">
        <v>1816</v>
      </c>
      <c r="X209" s="157" t="s">
        <v>958</v>
      </c>
      <c r="Y209" s="157"/>
      <c r="Z209" s="12" t="s">
        <v>504</v>
      </c>
      <c r="AA209" s="21" t="s">
        <v>505</v>
      </c>
      <c r="AB209" s="12"/>
      <c r="AC209" s="19"/>
      <c r="AD209" s="19"/>
      <c r="AE209" s="19"/>
      <c r="AF209" s="19"/>
    </row>
    <row r="210" s="144" customFormat="1" ht="125" customHeight="1" spans="1:32">
      <c r="A210" s="12">
        <v>192</v>
      </c>
      <c r="B210" s="12" t="s">
        <v>959</v>
      </c>
      <c r="C210" s="12" t="s">
        <v>960</v>
      </c>
      <c r="D210" s="12" t="s">
        <v>769</v>
      </c>
      <c r="E210" s="12" t="s">
        <v>954</v>
      </c>
      <c r="F210" s="12" t="s">
        <v>955</v>
      </c>
      <c r="G210" s="12" t="s">
        <v>217</v>
      </c>
      <c r="H210" s="159" t="s">
        <v>961</v>
      </c>
      <c r="I210" s="12" t="s">
        <v>503</v>
      </c>
      <c r="J210" s="12">
        <v>123</v>
      </c>
      <c r="K210" s="20">
        <f>SUM(L210,T210:V210)</f>
        <v>1469.61</v>
      </c>
      <c r="L210" s="20">
        <f>SUM(M210:S210)</f>
        <v>1469.61</v>
      </c>
      <c r="M210" s="20"/>
      <c r="N210" s="20">
        <v>1469.61</v>
      </c>
      <c r="O210" s="20"/>
      <c r="P210" s="20"/>
      <c r="Q210" s="12"/>
      <c r="R210" s="12"/>
      <c r="S210" s="12"/>
      <c r="T210" s="12"/>
      <c r="U210" s="12"/>
      <c r="V210" s="12"/>
      <c r="W210" s="12">
        <v>11260</v>
      </c>
      <c r="X210" s="157" t="s">
        <v>962</v>
      </c>
      <c r="Y210" s="157"/>
      <c r="Z210" s="12" t="s">
        <v>504</v>
      </c>
      <c r="AA210" s="21" t="s">
        <v>505</v>
      </c>
      <c r="AB210" s="12"/>
      <c r="AC210" s="19"/>
      <c r="AD210" s="19"/>
      <c r="AE210" s="19"/>
      <c r="AF210" s="19"/>
    </row>
    <row r="211" s="144" customFormat="1" ht="125" customHeight="1" spans="1:32">
      <c r="A211" s="12">
        <v>193</v>
      </c>
      <c r="B211" s="12" t="s">
        <v>963</v>
      </c>
      <c r="C211" s="158" t="s">
        <v>964</v>
      </c>
      <c r="D211" s="12" t="s">
        <v>769</v>
      </c>
      <c r="E211" s="12" t="s">
        <v>954</v>
      </c>
      <c r="F211" s="12" t="s">
        <v>955</v>
      </c>
      <c r="G211" s="12" t="s">
        <v>965</v>
      </c>
      <c r="H211" s="157" t="s">
        <v>966</v>
      </c>
      <c r="I211" s="12" t="s">
        <v>503</v>
      </c>
      <c r="J211" s="12">
        <v>17.16</v>
      </c>
      <c r="K211" s="20">
        <f>SUM(L211,T211:V211)</f>
        <v>361.67</v>
      </c>
      <c r="L211" s="20">
        <f>SUM(M211:S211)</f>
        <v>361.67</v>
      </c>
      <c r="M211" s="20">
        <v>361.67</v>
      </c>
      <c r="N211" s="20"/>
      <c r="O211" s="20"/>
      <c r="P211" s="20"/>
      <c r="Q211" s="12"/>
      <c r="R211" s="12"/>
      <c r="S211" s="12"/>
      <c r="T211" s="12"/>
      <c r="U211" s="12"/>
      <c r="V211" s="12"/>
      <c r="W211" s="12"/>
      <c r="X211" s="157"/>
      <c r="Y211" s="157"/>
      <c r="Z211" s="12" t="s">
        <v>504</v>
      </c>
      <c r="AA211" s="21" t="s">
        <v>505</v>
      </c>
      <c r="AB211" s="12"/>
      <c r="AC211" s="19"/>
      <c r="AD211" s="19"/>
      <c r="AE211" s="19"/>
      <c r="AF211" s="19"/>
    </row>
    <row r="212" s="99" customFormat="1" ht="43" customHeight="1" spans="1:32">
      <c r="A212" s="179" t="s">
        <v>967</v>
      </c>
      <c r="B212" s="179"/>
      <c r="C212" s="179"/>
      <c r="D212" s="106">
        <f>SUM(D213:D228)</f>
        <v>0</v>
      </c>
      <c r="E212" s="11">
        <f>SUM(E213:E228)</f>
        <v>0</v>
      </c>
      <c r="F212" s="11">
        <f>SUM(F213:F228)</f>
        <v>0</v>
      </c>
      <c r="G212" s="11">
        <f>SUM(G213:G228)</f>
        <v>0</v>
      </c>
      <c r="H212" s="11"/>
      <c r="I212" s="117">
        <f>SUM(I213:I228)</f>
        <v>0</v>
      </c>
      <c r="J212" s="117"/>
      <c r="K212" s="18">
        <f>SUM(K213:K228)</f>
        <v>5464</v>
      </c>
      <c r="L212" s="18">
        <f t="shared" ref="L212:V212" si="40">SUM(L213:L228)</f>
        <v>5464</v>
      </c>
      <c r="M212" s="18">
        <f t="shared" si="40"/>
        <v>0</v>
      </c>
      <c r="N212" s="18">
        <f t="shared" si="40"/>
        <v>0</v>
      </c>
      <c r="O212" s="18">
        <f t="shared" si="40"/>
        <v>5464</v>
      </c>
      <c r="P212" s="18">
        <f t="shared" si="40"/>
        <v>0</v>
      </c>
      <c r="Q212" s="18">
        <f t="shared" si="40"/>
        <v>0</v>
      </c>
      <c r="R212" s="18">
        <f t="shared" si="40"/>
        <v>0</v>
      </c>
      <c r="S212" s="18">
        <f t="shared" si="40"/>
        <v>0</v>
      </c>
      <c r="T212" s="18">
        <f t="shared" si="40"/>
        <v>0</v>
      </c>
      <c r="U212" s="18">
        <f t="shared" si="40"/>
        <v>0</v>
      </c>
      <c r="V212" s="18">
        <f t="shared" si="40"/>
        <v>0</v>
      </c>
      <c r="W212" s="11"/>
      <c r="X212" s="179"/>
      <c r="Y212" s="179"/>
      <c r="Z212" s="123"/>
      <c r="AA212" s="123"/>
      <c r="AB212" s="123"/>
      <c r="AC212" s="127"/>
      <c r="AD212" s="127"/>
      <c r="AE212" s="127"/>
      <c r="AF212" s="127"/>
    </row>
    <row r="213" s="144" customFormat="1" ht="107" customHeight="1" spans="1:32">
      <c r="A213" s="12">
        <v>194</v>
      </c>
      <c r="B213" s="12" t="s">
        <v>968</v>
      </c>
      <c r="C213" s="12" t="s">
        <v>969</v>
      </c>
      <c r="D213" s="12" t="s">
        <v>769</v>
      </c>
      <c r="E213" s="12" t="s">
        <v>954</v>
      </c>
      <c r="F213" s="12" t="s">
        <v>41</v>
      </c>
      <c r="G213" s="12" t="s">
        <v>970</v>
      </c>
      <c r="H213" s="15" t="s">
        <v>971</v>
      </c>
      <c r="I213" s="12" t="s">
        <v>503</v>
      </c>
      <c r="J213" s="12">
        <v>5.6</v>
      </c>
      <c r="K213" s="20">
        <f>SUM(L213,T213:V213)</f>
        <v>390</v>
      </c>
      <c r="L213" s="20">
        <f>SUM(M213:S213)</f>
        <v>390</v>
      </c>
      <c r="M213" s="20"/>
      <c r="N213" s="20"/>
      <c r="O213" s="20">
        <v>390</v>
      </c>
      <c r="P213" s="20"/>
      <c r="Q213" s="12"/>
      <c r="R213" s="12"/>
      <c r="S213" s="12"/>
      <c r="T213" s="12"/>
      <c r="U213" s="12"/>
      <c r="V213" s="12"/>
      <c r="W213" s="12">
        <v>35</v>
      </c>
      <c r="X213" s="157" t="s">
        <v>972</v>
      </c>
      <c r="Y213" s="157"/>
      <c r="Z213" s="12" t="s">
        <v>973</v>
      </c>
      <c r="AA213" s="21" t="s">
        <v>974</v>
      </c>
      <c r="AB213" s="12"/>
      <c r="AC213" s="19"/>
      <c r="AD213" s="19"/>
      <c r="AE213" s="19"/>
      <c r="AF213" s="19"/>
    </row>
    <row r="214" s="144" customFormat="1" ht="107" customHeight="1" spans="1:32">
      <c r="A214" s="12">
        <v>195</v>
      </c>
      <c r="B214" s="12" t="s">
        <v>975</v>
      </c>
      <c r="C214" s="12" t="s">
        <v>976</v>
      </c>
      <c r="D214" s="12" t="s">
        <v>769</v>
      </c>
      <c r="E214" s="12" t="s">
        <v>773</v>
      </c>
      <c r="F214" s="12" t="s">
        <v>41</v>
      </c>
      <c r="G214" s="12" t="s">
        <v>266</v>
      </c>
      <c r="H214" s="15" t="s">
        <v>977</v>
      </c>
      <c r="I214" s="12" t="s">
        <v>503</v>
      </c>
      <c r="J214" s="12">
        <v>13.5</v>
      </c>
      <c r="K214" s="20">
        <f t="shared" ref="K214:K228" si="41">SUM(L214,T214:V214)</f>
        <v>390</v>
      </c>
      <c r="L214" s="20">
        <f t="shared" ref="L214:L228" si="42">SUM(M214:S214)</f>
        <v>390</v>
      </c>
      <c r="M214" s="20"/>
      <c r="N214" s="20"/>
      <c r="O214" s="20">
        <v>390</v>
      </c>
      <c r="P214" s="20"/>
      <c r="Q214" s="12"/>
      <c r="R214" s="12"/>
      <c r="S214" s="12"/>
      <c r="T214" s="12"/>
      <c r="U214" s="12"/>
      <c r="V214" s="12"/>
      <c r="W214" s="12">
        <v>35</v>
      </c>
      <c r="X214" s="157" t="s">
        <v>978</v>
      </c>
      <c r="Y214" s="157"/>
      <c r="Z214" s="12" t="s">
        <v>973</v>
      </c>
      <c r="AA214" s="21" t="s">
        <v>974</v>
      </c>
      <c r="AB214" s="12"/>
      <c r="AC214" s="19"/>
      <c r="AD214" s="19"/>
      <c r="AE214" s="19"/>
      <c r="AF214" s="19"/>
    </row>
    <row r="215" s="144" customFormat="1" ht="107" customHeight="1" spans="1:32">
      <c r="A215" s="12">
        <v>196</v>
      </c>
      <c r="B215" s="12" t="s">
        <v>979</v>
      </c>
      <c r="C215" s="12" t="s">
        <v>980</v>
      </c>
      <c r="D215" s="12" t="s">
        <v>769</v>
      </c>
      <c r="E215" s="12" t="s">
        <v>954</v>
      </c>
      <c r="F215" s="12" t="s">
        <v>41</v>
      </c>
      <c r="G215" s="12" t="s">
        <v>281</v>
      </c>
      <c r="H215" s="15" t="s">
        <v>981</v>
      </c>
      <c r="I215" s="12" t="s">
        <v>503</v>
      </c>
      <c r="J215" s="12">
        <v>5.4</v>
      </c>
      <c r="K215" s="20">
        <f t="shared" si="41"/>
        <v>375</v>
      </c>
      <c r="L215" s="20">
        <f t="shared" si="42"/>
        <v>375</v>
      </c>
      <c r="M215" s="20"/>
      <c r="N215" s="20"/>
      <c r="O215" s="20">
        <v>375</v>
      </c>
      <c r="P215" s="20"/>
      <c r="Q215" s="12"/>
      <c r="R215" s="12"/>
      <c r="S215" s="12"/>
      <c r="T215" s="12"/>
      <c r="U215" s="12"/>
      <c r="V215" s="12"/>
      <c r="W215" s="12">
        <v>35</v>
      </c>
      <c r="X215" s="157" t="s">
        <v>982</v>
      </c>
      <c r="Y215" s="157"/>
      <c r="Z215" s="12" t="s">
        <v>973</v>
      </c>
      <c r="AA215" s="21" t="s">
        <v>974</v>
      </c>
      <c r="AB215" s="12"/>
      <c r="AC215" s="19"/>
      <c r="AD215" s="19"/>
      <c r="AE215" s="19"/>
      <c r="AF215" s="19"/>
    </row>
    <row r="216" s="144" customFormat="1" ht="107" customHeight="1" spans="1:32">
      <c r="A216" s="12">
        <v>197</v>
      </c>
      <c r="B216" s="12" t="s">
        <v>983</v>
      </c>
      <c r="C216" s="12" t="s">
        <v>984</v>
      </c>
      <c r="D216" s="12" t="s">
        <v>769</v>
      </c>
      <c r="E216" s="12" t="s">
        <v>954</v>
      </c>
      <c r="F216" s="12" t="s">
        <v>41</v>
      </c>
      <c r="G216" s="12" t="s">
        <v>985</v>
      </c>
      <c r="H216" s="15" t="s">
        <v>986</v>
      </c>
      <c r="I216" s="12" t="s">
        <v>503</v>
      </c>
      <c r="J216" s="12">
        <v>2</v>
      </c>
      <c r="K216" s="20">
        <f t="shared" si="41"/>
        <v>400</v>
      </c>
      <c r="L216" s="20">
        <f t="shared" si="42"/>
        <v>400</v>
      </c>
      <c r="M216" s="20"/>
      <c r="N216" s="20"/>
      <c r="O216" s="20">
        <v>400</v>
      </c>
      <c r="P216" s="20"/>
      <c r="Q216" s="12"/>
      <c r="R216" s="12"/>
      <c r="S216" s="12"/>
      <c r="T216" s="12"/>
      <c r="U216" s="12"/>
      <c r="V216" s="12"/>
      <c r="W216" s="12">
        <v>35</v>
      </c>
      <c r="X216" s="157" t="s">
        <v>987</v>
      </c>
      <c r="Y216" s="157"/>
      <c r="Z216" s="12" t="s">
        <v>973</v>
      </c>
      <c r="AA216" s="21" t="s">
        <v>974</v>
      </c>
      <c r="AB216" s="12"/>
      <c r="AC216" s="19"/>
      <c r="AD216" s="19"/>
      <c r="AE216" s="19"/>
      <c r="AF216" s="19"/>
    </row>
    <row r="217" s="144" customFormat="1" ht="107" customHeight="1" spans="1:32">
      <c r="A217" s="12">
        <v>198</v>
      </c>
      <c r="B217" s="12" t="s">
        <v>988</v>
      </c>
      <c r="C217" s="12" t="s">
        <v>989</v>
      </c>
      <c r="D217" s="12" t="s">
        <v>769</v>
      </c>
      <c r="E217" s="12" t="s">
        <v>954</v>
      </c>
      <c r="F217" s="12" t="s">
        <v>41</v>
      </c>
      <c r="G217" s="12" t="s">
        <v>241</v>
      </c>
      <c r="H217" s="15" t="s">
        <v>990</v>
      </c>
      <c r="I217" s="12" t="s">
        <v>503</v>
      </c>
      <c r="J217" s="12">
        <v>5.62</v>
      </c>
      <c r="K217" s="20">
        <f t="shared" si="41"/>
        <v>390</v>
      </c>
      <c r="L217" s="20">
        <f t="shared" si="42"/>
        <v>390</v>
      </c>
      <c r="M217" s="20"/>
      <c r="N217" s="20"/>
      <c r="O217" s="20">
        <v>390</v>
      </c>
      <c r="P217" s="20"/>
      <c r="Q217" s="12"/>
      <c r="R217" s="12"/>
      <c r="S217" s="12"/>
      <c r="T217" s="12"/>
      <c r="U217" s="12"/>
      <c r="V217" s="12"/>
      <c r="W217" s="12">
        <v>40</v>
      </c>
      <c r="X217" s="157" t="s">
        <v>991</v>
      </c>
      <c r="Y217" s="157"/>
      <c r="Z217" s="12" t="s">
        <v>973</v>
      </c>
      <c r="AA217" s="21" t="s">
        <v>974</v>
      </c>
      <c r="AB217" s="12"/>
      <c r="AC217" s="19"/>
      <c r="AD217" s="19"/>
      <c r="AE217" s="19"/>
      <c r="AF217" s="19"/>
    </row>
    <row r="218" s="144" customFormat="1" ht="107" customHeight="1" spans="1:32">
      <c r="A218" s="12">
        <v>199</v>
      </c>
      <c r="B218" s="12" t="s">
        <v>992</v>
      </c>
      <c r="C218" s="12" t="s">
        <v>993</v>
      </c>
      <c r="D218" s="12" t="s">
        <v>769</v>
      </c>
      <c r="E218" s="12" t="s">
        <v>954</v>
      </c>
      <c r="F218" s="12" t="s">
        <v>41</v>
      </c>
      <c r="G218" s="12" t="s">
        <v>286</v>
      </c>
      <c r="H218" s="15" t="s">
        <v>994</v>
      </c>
      <c r="I218" s="12" t="s">
        <v>503</v>
      </c>
      <c r="J218" s="12">
        <v>5.5</v>
      </c>
      <c r="K218" s="20">
        <f t="shared" si="41"/>
        <v>395</v>
      </c>
      <c r="L218" s="20">
        <f t="shared" si="42"/>
        <v>395</v>
      </c>
      <c r="M218" s="20"/>
      <c r="N218" s="20"/>
      <c r="O218" s="20">
        <v>395</v>
      </c>
      <c r="P218" s="20"/>
      <c r="Q218" s="12"/>
      <c r="R218" s="12"/>
      <c r="S218" s="12"/>
      <c r="T218" s="12"/>
      <c r="U218" s="12"/>
      <c r="V218" s="12"/>
      <c r="W218" s="12">
        <v>35</v>
      </c>
      <c r="X218" s="157" t="s">
        <v>995</v>
      </c>
      <c r="Y218" s="157"/>
      <c r="Z218" s="12" t="s">
        <v>973</v>
      </c>
      <c r="AA218" s="21" t="s">
        <v>974</v>
      </c>
      <c r="AB218" s="12"/>
      <c r="AC218" s="19"/>
      <c r="AD218" s="19"/>
      <c r="AE218" s="19"/>
      <c r="AF218" s="19"/>
    </row>
    <row r="219" s="144" customFormat="1" ht="107" customHeight="1" spans="1:32">
      <c r="A219" s="12">
        <v>200</v>
      </c>
      <c r="B219" s="12" t="s">
        <v>996</v>
      </c>
      <c r="C219" s="12" t="s">
        <v>997</v>
      </c>
      <c r="D219" s="12" t="s">
        <v>769</v>
      </c>
      <c r="E219" s="12" t="s">
        <v>773</v>
      </c>
      <c r="F219" s="12" t="s">
        <v>41</v>
      </c>
      <c r="G219" s="12" t="s">
        <v>276</v>
      </c>
      <c r="H219" s="15" t="s">
        <v>998</v>
      </c>
      <c r="I219" s="12" t="s">
        <v>780</v>
      </c>
      <c r="J219" s="12">
        <v>2.4</v>
      </c>
      <c r="K219" s="20">
        <f t="shared" si="41"/>
        <v>400</v>
      </c>
      <c r="L219" s="20">
        <f t="shared" si="42"/>
        <v>400</v>
      </c>
      <c r="M219" s="20"/>
      <c r="N219" s="20"/>
      <c r="O219" s="20">
        <v>400</v>
      </c>
      <c r="P219" s="20"/>
      <c r="Q219" s="12"/>
      <c r="R219" s="12"/>
      <c r="S219" s="12"/>
      <c r="T219" s="12"/>
      <c r="U219" s="12"/>
      <c r="V219" s="12"/>
      <c r="W219" s="12">
        <v>40</v>
      </c>
      <c r="X219" s="157" t="s">
        <v>999</v>
      </c>
      <c r="Y219" s="157"/>
      <c r="Z219" s="12" t="s">
        <v>973</v>
      </c>
      <c r="AA219" s="21" t="s">
        <v>974</v>
      </c>
      <c r="AB219" s="12"/>
      <c r="AC219" s="19"/>
      <c r="AD219" s="19"/>
      <c r="AE219" s="19"/>
      <c r="AF219" s="19"/>
    </row>
    <row r="220" s="144" customFormat="1" ht="107" customHeight="1" spans="1:32">
      <c r="A220" s="12">
        <v>201</v>
      </c>
      <c r="B220" s="12" t="s">
        <v>1000</v>
      </c>
      <c r="C220" s="12" t="s">
        <v>1001</v>
      </c>
      <c r="D220" s="12" t="s">
        <v>769</v>
      </c>
      <c r="E220" s="12" t="s">
        <v>954</v>
      </c>
      <c r="F220" s="12" t="s">
        <v>41</v>
      </c>
      <c r="G220" s="12" t="s">
        <v>261</v>
      </c>
      <c r="H220" s="15" t="s">
        <v>1002</v>
      </c>
      <c r="I220" s="12" t="s">
        <v>503</v>
      </c>
      <c r="J220" s="12">
        <v>0.6</v>
      </c>
      <c r="K220" s="20">
        <f t="shared" si="41"/>
        <v>400</v>
      </c>
      <c r="L220" s="20">
        <f t="shared" si="42"/>
        <v>400</v>
      </c>
      <c r="M220" s="20"/>
      <c r="N220" s="20"/>
      <c r="O220" s="20">
        <v>400</v>
      </c>
      <c r="P220" s="20"/>
      <c r="Q220" s="12"/>
      <c r="R220" s="12"/>
      <c r="S220" s="12"/>
      <c r="T220" s="12"/>
      <c r="U220" s="12"/>
      <c r="V220" s="12"/>
      <c r="W220" s="12">
        <v>45</v>
      </c>
      <c r="X220" s="157" t="s">
        <v>1003</v>
      </c>
      <c r="Y220" s="157"/>
      <c r="Z220" s="12" t="s">
        <v>973</v>
      </c>
      <c r="AA220" s="21" t="s">
        <v>974</v>
      </c>
      <c r="AB220" s="12"/>
      <c r="AC220" s="19"/>
      <c r="AD220" s="19"/>
      <c r="AE220" s="19"/>
      <c r="AF220" s="19"/>
    </row>
    <row r="221" s="144" customFormat="1" ht="107" customHeight="1" spans="1:32">
      <c r="A221" s="12">
        <v>202</v>
      </c>
      <c r="B221" s="12" t="s">
        <v>1004</v>
      </c>
      <c r="C221" s="12" t="s">
        <v>1005</v>
      </c>
      <c r="D221" s="12" t="s">
        <v>769</v>
      </c>
      <c r="E221" s="12" t="s">
        <v>954</v>
      </c>
      <c r="F221" s="12" t="s">
        <v>41</v>
      </c>
      <c r="G221" s="12" t="s">
        <v>246</v>
      </c>
      <c r="H221" s="15" t="s">
        <v>1006</v>
      </c>
      <c r="I221" s="12" t="s">
        <v>503</v>
      </c>
      <c r="J221" s="12">
        <v>3.9</v>
      </c>
      <c r="K221" s="20">
        <f t="shared" si="41"/>
        <v>274</v>
      </c>
      <c r="L221" s="20">
        <f t="shared" si="42"/>
        <v>274</v>
      </c>
      <c r="M221" s="20"/>
      <c r="N221" s="20"/>
      <c r="O221" s="20">
        <v>274</v>
      </c>
      <c r="P221" s="20"/>
      <c r="Q221" s="12"/>
      <c r="R221" s="12"/>
      <c r="S221" s="12"/>
      <c r="T221" s="12"/>
      <c r="U221" s="12"/>
      <c r="V221" s="12"/>
      <c r="W221" s="12">
        <v>30</v>
      </c>
      <c r="X221" s="157" t="s">
        <v>1007</v>
      </c>
      <c r="Y221" s="157"/>
      <c r="Z221" s="12" t="s">
        <v>973</v>
      </c>
      <c r="AA221" s="21" t="s">
        <v>974</v>
      </c>
      <c r="AB221" s="12"/>
      <c r="AC221" s="19"/>
      <c r="AD221" s="19"/>
      <c r="AE221" s="19"/>
      <c r="AF221" s="19"/>
    </row>
    <row r="222" s="144" customFormat="1" ht="107" customHeight="1" spans="1:32">
      <c r="A222" s="12">
        <v>203</v>
      </c>
      <c r="B222" s="12" t="s">
        <v>1008</v>
      </c>
      <c r="C222" s="12" t="s">
        <v>1009</v>
      </c>
      <c r="D222" s="12" t="s">
        <v>769</v>
      </c>
      <c r="E222" s="12" t="s">
        <v>954</v>
      </c>
      <c r="F222" s="12" t="s">
        <v>41</v>
      </c>
      <c r="G222" s="12" t="s">
        <v>232</v>
      </c>
      <c r="H222" s="15" t="s">
        <v>1010</v>
      </c>
      <c r="I222" s="12" t="s">
        <v>816</v>
      </c>
      <c r="J222" s="12">
        <v>30</v>
      </c>
      <c r="K222" s="20">
        <f t="shared" si="41"/>
        <v>120</v>
      </c>
      <c r="L222" s="20">
        <f t="shared" si="42"/>
        <v>120</v>
      </c>
      <c r="M222" s="20"/>
      <c r="N222" s="20"/>
      <c r="O222" s="20">
        <v>120</v>
      </c>
      <c r="P222" s="20"/>
      <c r="Q222" s="12"/>
      <c r="R222" s="12"/>
      <c r="S222" s="12"/>
      <c r="T222" s="12"/>
      <c r="U222" s="12"/>
      <c r="V222" s="12"/>
      <c r="W222" s="12">
        <v>15</v>
      </c>
      <c r="X222" s="157" t="s">
        <v>1011</v>
      </c>
      <c r="Y222" s="157"/>
      <c r="Z222" s="12" t="s">
        <v>973</v>
      </c>
      <c r="AA222" s="21" t="s">
        <v>974</v>
      </c>
      <c r="AB222" s="12"/>
      <c r="AC222" s="19"/>
      <c r="AD222" s="19"/>
      <c r="AE222" s="19"/>
      <c r="AF222" s="19"/>
    </row>
    <row r="223" s="144" customFormat="1" ht="107" customHeight="1" spans="1:32">
      <c r="A223" s="12">
        <v>204</v>
      </c>
      <c r="B223" s="12" t="s">
        <v>1012</v>
      </c>
      <c r="C223" s="12" t="s">
        <v>1013</v>
      </c>
      <c r="D223" s="12" t="s">
        <v>769</v>
      </c>
      <c r="E223" s="12" t="s">
        <v>954</v>
      </c>
      <c r="F223" s="12" t="s">
        <v>41</v>
      </c>
      <c r="G223" s="12" t="s">
        <v>291</v>
      </c>
      <c r="H223" s="15" t="s">
        <v>1014</v>
      </c>
      <c r="I223" s="12" t="s">
        <v>503</v>
      </c>
      <c r="J223" s="12">
        <v>5.6</v>
      </c>
      <c r="K223" s="20">
        <f t="shared" si="41"/>
        <v>392</v>
      </c>
      <c r="L223" s="20">
        <f t="shared" si="42"/>
        <v>392</v>
      </c>
      <c r="M223" s="20"/>
      <c r="N223" s="20"/>
      <c r="O223" s="20">
        <v>392</v>
      </c>
      <c r="P223" s="20"/>
      <c r="Q223" s="12"/>
      <c r="R223" s="12"/>
      <c r="S223" s="12"/>
      <c r="T223" s="12"/>
      <c r="U223" s="12"/>
      <c r="V223" s="12"/>
      <c r="W223" s="12">
        <v>35</v>
      </c>
      <c r="X223" s="157" t="s">
        <v>1015</v>
      </c>
      <c r="Y223" s="157"/>
      <c r="Z223" s="12" t="s">
        <v>973</v>
      </c>
      <c r="AA223" s="21" t="s">
        <v>974</v>
      </c>
      <c r="AB223" s="12"/>
      <c r="AC223" s="19"/>
      <c r="AD223" s="19"/>
      <c r="AE223" s="19"/>
      <c r="AF223" s="19"/>
    </row>
    <row r="224" s="144" customFormat="1" ht="107" customHeight="1" spans="1:32">
      <c r="A224" s="12">
        <v>205</v>
      </c>
      <c r="B224" s="12" t="s">
        <v>1016</v>
      </c>
      <c r="C224" s="12" t="s">
        <v>1017</v>
      </c>
      <c r="D224" s="12" t="s">
        <v>769</v>
      </c>
      <c r="E224" s="12" t="s">
        <v>773</v>
      </c>
      <c r="F224" s="12" t="s">
        <v>41</v>
      </c>
      <c r="G224" s="12" t="s">
        <v>308</v>
      </c>
      <c r="H224" s="15" t="s">
        <v>1018</v>
      </c>
      <c r="I224" s="12" t="s">
        <v>780</v>
      </c>
      <c r="J224" s="12">
        <v>2.438</v>
      </c>
      <c r="K224" s="20">
        <f t="shared" si="41"/>
        <v>398</v>
      </c>
      <c r="L224" s="20">
        <f t="shared" si="42"/>
        <v>398</v>
      </c>
      <c r="M224" s="20"/>
      <c r="N224" s="20"/>
      <c r="O224" s="20">
        <v>398</v>
      </c>
      <c r="P224" s="20"/>
      <c r="Q224" s="12"/>
      <c r="R224" s="12"/>
      <c r="S224" s="12"/>
      <c r="T224" s="12"/>
      <c r="U224" s="12"/>
      <c r="V224" s="12"/>
      <c r="W224" s="12">
        <v>40</v>
      </c>
      <c r="X224" s="157" t="s">
        <v>1019</v>
      </c>
      <c r="Y224" s="157"/>
      <c r="Z224" s="12" t="s">
        <v>973</v>
      </c>
      <c r="AA224" s="21" t="s">
        <v>974</v>
      </c>
      <c r="AB224" s="12"/>
      <c r="AC224" s="19"/>
      <c r="AD224" s="19"/>
      <c r="AE224" s="19"/>
      <c r="AF224" s="19"/>
    </row>
    <row r="225" s="144" customFormat="1" ht="107" customHeight="1" spans="1:32">
      <c r="A225" s="12">
        <v>206</v>
      </c>
      <c r="B225" s="12" t="s">
        <v>1020</v>
      </c>
      <c r="C225" s="12" t="s">
        <v>1021</v>
      </c>
      <c r="D225" s="12" t="s">
        <v>769</v>
      </c>
      <c r="E225" s="12" t="s">
        <v>773</v>
      </c>
      <c r="F225" s="12" t="s">
        <v>41</v>
      </c>
      <c r="G225" s="12" t="s">
        <v>99</v>
      </c>
      <c r="H225" s="15" t="s">
        <v>1022</v>
      </c>
      <c r="I225" s="12" t="s">
        <v>503</v>
      </c>
      <c r="J225" s="12">
        <v>3</v>
      </c>
      <c r="K225" s="20">
        <f t="shared" si="41"/>
        <v>150</v>
      </c>
      <c r="L225" s="20">
        <f t="shared" si="42"/>
        <v>150</v>
      </c>
      <c r="M225" s="20"/>
      <c r="N225" s="20"/>
      <c r="O225" s="20">
        <v>150</v>
      </c>
      <c r="P225" s="20"/>
      <c r="Q225" s="12"/>
      <c r="R225" s="12"/>
      <c r="S225" s="12"/>
      <c r="T225" s="12"/>
      <c r="U225" s="12"/>
      <c r="V225" s="12"/>
      <c r="W225" s="12">
        <v>20</v>
      </c>
      <c r="X225" s="157" t="s">
        <v>1023</v>
      </c>
      <c r="Y225" s="157"/>
      <c r="Z225" s="12" t="s">
        <v>973</v>
      </c>
      <c r="AA225" s="21" t="s">
        <v>974</v>
      </c>
      <c r="AB225" s="12"/>
      <c r="AC225" s="19"/>
      <c r="AD225" s="19"/>
      <c r="AE225" s="19"/>
      <c r="AF225" s="19"/>
    </row>
    <row r="226" s="144" customFormat="1" ht="107" customHeight="1" spans="1:32">
      <c r="A226" s="12">
        <v>207</v>
      </c>
      <c r="B226" s="12" t="s">
        <v>1024</v>
      </c>
      <c r="C226" s="12" t="s">
        <v>1025</v>
      </c>
      <c r="D226" s="12" t="s">
        <v>769</v>
      </c>
      <c r="E226" s="12" t="s">
        <v>954</v>
      </c>
      <c r="F226" s="12" t="s">
        <v>41</v>
      </c>
      <c r="G226" s="12" t="s">
        <v>1026</v>
      </c>
      <c r="H226" s="15" t="s">
        <v>1027</v>
      </c>
      <c r="I226" s="12" t="s">
        <v>503</v>
      </c>
      <c r="J226" s="12">
        <v>3</v>
      </c>
      <c r="K226" s="20">
        <f t="shared" si="41"/>
        <v>210</v>
      </c>
      <c r="L226" s="20">
        <f t="shared" si="42"/>
        <v>210</v>
      </c>
      <c r="M226" s="20"/>
      <c r="N226" s="20"/>
      <c r="O226" s="20">
        <v>210</v>
      </c>
      <c r="P226" s="20"/>
      <c r="Q226" s="12"/>
      <c r="R226" s="12"/>
      <c r="S226" s="12"/>
      <c r="T226" s="12"/>
      <c r="U226" s="12"/>
      <c r="V226" s="12"/>
      <c r="W226" s="12">
        <v>45</v>
      </c>
      <c r="X226" s="157" t="s">
        <v>1028</v>
      </c>
      <c r="Y226" s="157"/>
      <c r="Z226" s="12" t="s">
        <v>973</v>
      </c>
      <c r="AA226" s="21" t="s">
        <v>974</v>
      </c>
      <c r="AB226" s="12"/>
      <c r="AC226" s="19"/>
      <c r="AD226" s="19"/>
      <c r="AE226" s="19"/>
      <c r="AF226" s="19"/>
    </row>
    <row r="227" s="144" customFormat="1" ht="107" customHeight="1" spans="1:32">
      <c r="A227" s="12">
        <v>208</v>
      </c>
      <c r="B227" s="12" t="s">
        <v>1029</v>
      </c>
      <c r="C227" s="12" t="s">
        <v>1030</v>
      </c>
      <c r="D227" s="12" t="s">
        <v>769</v>
      </c>
      <c r="E227" s="12" t="s">
        <v>954</v>
      </c>
      <c r="F227" s="12" t="s">
        <v>41</v>
      </c>
      <c r="G227" s="12" t="s">
        <v>251</v>
      </c>
      <c r="H227" s="15" t="s">
        <v>1031</v>
      </c>
      <c r="I227" s="12" t="s">
        <v>503</v>
      </c>
      <c r="J227" s="12">
        <v>5.5</v>
      </c>
      <c r="K227" s="20">
        <f t="shared" si="41"/>
        <v>385</v>
      </c>
      <c r="L227" s="20">
        <f t="shared" si="42"/>
        <v>385</v>
      </c>
      <c r="M227" s="20"/>
      <c r="N227" s="20"/>
      <c r="O227" s="20">
        <v>385</v>
      </c>
      <c r="P227" s="20"/>
      <c r="Q227" s="12"/>
      <c r="R227" s="12"/>
      <c r="S227" s="12"/>
      <c r="T227" s="12"/>
      <c r="U227" s="12"/>
      <c r="V227" s="12"/>
      <c r="W227" s="12">
        <v>50</v>
      </c>
      <c r="X227" s="157" t="s">
        <v>1032</v>
      </c>
      <c r="Y227" s="157"/>
      <c r="Z227" s="12" t="s">
        <v>973</v>
      </c>
      <c r="AA227" s="21" t="s">
        <v>974</v>
      </c>
      <c r="AB227" s="12"/>
      <c r="AC227" s="19"/>
      <c r="AD227" s="19"/>
      <c r="AE227" s="19"/>
      <c r="AF227" s="19"/>
    </row>
    <row r="228" s="144" customFormat="1" ht="107" customHeight="1" spans="1:32">
      <c r="A228" s="12">
        <v>209</v>
      </c>
      <c r="B228" s="12" t="s">
        <v>1033</v>
      </c>
      <c r="C228" s="12" t="s">
        <v>1034</v>
      </c>
      <c r="D228" s="12" t="s">
        <v>769</v>
      </c>
      <c r="E228" s="12" t="s">
        <v>773</v>
      </c>
      <c r="F228" s="12" t="s">
        <v>41</v>
      </c>
      <c r="G228" s="12" t="s">
        <v>706</v>
      </c>
      <c r="H228" s="15" t="s">
        <v>1035</v>
      </c>
      <c r="I228" s="12" t="s">
        <v>503</v>
      </c>
      <c r="J228" s="12">
        <v>2.94</v>
      </c>
      <c r="K228" s="20">
        <f t="shared" si="41"/>
        <v>395</v>
      </c>
      <c r="L228" s="20">
        <f t="shared" si="42"/>
        <v>395</v>
      </c>
      <c r="M228" s="20"/>
      <c r="N228" s="20"/>
      <c r="O228" s="20">
        <v>395</v>
      </c>
      <c r="P228" s="20"/>
      <c r="Q228" s="12"/>
      <c r="R228" s="12"/>
      <c r="S228" s="12"/>
      <c r="T228" s="12"/>
      <c r="U228" s="12"/>
      <c r="V228" s="12"/>
      <c r="W228" s="12">
        <v>30</v>
      </c>
      <c r="X228" s="157" t="s">
        <v>1036</v>
      </c>
      <c r="Y228" s="157"/>
      <c r="Z228" s="12" t="s">
        <v>973</v>
      </c>
      <c r="AA228" s="21" t="s">
        <v>974</v>
      </c>
      <c r="AB228" s="12"/>
      <c r="AC228" s="19"/>
      <c r="AD228" s="19"/>
      <c r="AE228" s="19"/>
      <c r="AF228" s="19"/>
    </row>
    <row r="229" s="99" customFormat="1" ht="43" customHeight="1" spans="1:32">
      <c r="A229" s="11" t="s">
        <v>1037</v>
      </c>
      <c r="B229" s="11" t="s">
        <v>1038</v>
      </c>
      <c r="C229" s="11"/>
      <c r="D229" s="106"/>
      <c r="E229" s="11"/>
      <c r="F229" s="11"/>
      <c r="G229" s="11"/>
      <c r="H229" s="11"/>
      <c r="I229" s="117"/>
      <c r="J229" s="117">
        <f>K229/K7</f>
        <v>0.0205883842947274</v>
      </c>
      <c r="K229" s="18">
        <f>SUM(K230)</f>
        <v>3600</v>
      </c>
      <c r="L229" s="18">
        <f t="shared" ref="L229:V229" si="43">SUM(L230)</f>
        <v>3600</v>
      </c>
      <c r="M229" s="18">
        <f t="shared" si="43"/>
        <v>3600</v>
      </c>
      <c r="N229" s="18">
        <f t="shared" si="43"/>
        <v>0</v>
      </c>
      <c r="O229" s="18">
        <f t="shared" si="43"/>
        <v>0</v>
      </c>
      <c r="P229" s="18">
        <f t="shared" si="43"/>
        <v>0</v>
      </c>
      <c r="Q229" s="18">
        <f t="shared" si="43"/>
        <v>0</v>
      </c>
      <c r="R229" s="18">
        <f t="shared" si="43"/>
        <v>0</v>
      </c>
      <c r="S229" s="18">
        <f t="shared" si="43"/>
        <v>0</v>
      </c>
      <c r="T229" s="18">
        <f t="shared" si="43"/>
        <v>0</v>
      </c>
      <c r="U229" s="18">
        <f t="shared" si="43"/>
        <v>0</v>
      </c>
      <c r="V229" s="18">
        <f t="shared" si="43"/>
        <v>0</v>
      </c>
      <c r="W229" s="11"/>
      <c r="X229" s="179"/>
      <c r="Y229" s="179"/>
      <c r="Z229" s="18"/>
      <c r="AA229" s="18"/>
      <c r="AB229" s="18"/>
      <c r="AC229" s="127"/>
      <c r="AD229" s="127"/>
      <c r="AE229" s="127"/>
      <c r="AF229" s="127"/>
    </row>
    <row r="230" s="146" customFormat="1" ht="129" customHeight="1" spans="1:32">
      <c r="A230" s="12">
        <v>210</v>
      </c>
      <c r="B230" s="12" t="s">
        <v>1039</v>
      </c>
      <c r="C230" s="12" t="s">
        <v>1040</v>
      </c>
      <c r="D230" s="12" t="s">
        <v>1041</v>
      </c>
      <c r="E230" s="12" t="s">
        <v>1042</v>
      </c>
      <c r="F230" s="12" t="s">
        <v>41</v>
      </c>
      <c r="G230" s="12" t="s">
        <v>210</v>
      </c>
      <c r="H230" s="15" t="s">
        <v>1043</v>
      </c>
      <c r="I230" s="12" t="s">
        <v>742</v>
      </c>
      <c r="J230" s="12">
        <v>12000</v>
      </c>
      <c r="K230" s="20">
        <f>SUM(L230,T230:V230)</f>
        <v>3600</v>
      </c>
      <c r="L230" s="20">
        <f>SUM(M230:S230)</f>
        <v>3600</v>
      </c>
      <c r="M230" s="20">
        <f>J230*0.3</f>
        <v>3600</v>
      </c>
      <c r="N230" s="20"/>
      <c r="O230" s="20"/>
      <c r="P230" s="20"/>
      <c r="Q230" s="12"/>
      <c r="R230" s="12"/>
      <c r="S230" s="12"/>
      <c r="T230" s="12"/>
      <c r="U230" s="12"/>
      <c r="V230" s="12"/>
      <c r="W230" s="12">
        <v>12000</v>
      </c>
      <c r="X230" s="157" t="s">
        <v>1044</v>
      </c>
      <c r="Y230" s="157"/>
      <c r="Z230" s="12" t="s">
        <v>1045</v>
      </c>
      <c r="AA230" s="12" t="s">
        <v>1046</v>
      </c>
      <c r="AB230" s="12"/>
      <c r="AC230" s="195"/>
      <c r="AD230" s="195"/>
      <c r="AE230" s="195"/>
      <c r="AF230" s="195"/>
    </row>
    <row r="231" s="99" customFormat="1" ht="43" customHeight="1" spans="1:32">
      <c r="A231" s="11" t="s">
        <v>1047</v>
      </c>
      <c r="B231" s="11" t="s">
        <v>1048</v>
      </c>
      <c r="C231" s="11"/>
      <c r="D231" s="106"/>
      <c r="E231" s="11"/>
      <c r="F231" s="11"/>
      <c r="G231" s="11"/>
      <c r="H231" s="11"/>
      <c r="I231" s="117"/>
      <c r="J231" s="117">
        <f>K231/K7</f>
        <v>0.00838690710228271</v>
      </c>
      <c r="K231" s="18">
        <f>SUM(K232)</f>
        <v>1466.5</v>
      </c>
      <c r="L231" s="18">
        <f t="shared" ref="L231:V231" si="44">SUM(L232)</f>
        <v>1466.5</v>
      </c>
      <c r="M231" s="18">
        <f t="shared" si="44"/>
        <v>1466.5</v>
      </c>
      <c r="N231" s="18">
        <f t="shared" si="44"/>
        <v>0</v>
      </c>
      <c r="O231" s="18">
        <f t="shared" si="44"/>
        <v>0</v>
      </c>
      <c r="P231" s="18">
        <f t="shared" si="44"/>
        <v>0</v>
      </c>
      <c r="Q231" s="18">
        <f t="shared" si="44"/>
        <v>0</v>
      </c>
      <c r="R231" s="18">
        <f t="shared" si="44"/>
        <v>0</v>
      </c>
      <c r="S231" s="18">
        <f t="shared" si="44"/>
        <v>0</v>
      </c>
      <c r="T231" s="18">
        <f t="shared" si="44"/>
        <v>0</v>
      </c>
      <c r="U231" s="18">
        <f t="shared" si="44"/>
        <v>0</v>
      </c>
      <c r="V231" s="18">
        <f t="shared" si="44"/>
        <v>0</v>
      </c>
      <c r="W231" s="11"/>
      <c r="X231" s="179"/>
      <c r="Y231" s="179"/>
      <c r="Z231" s="18"/>
      <c r="AA231" s="18"/>
      <c r="AB231" s="18"/>
      <c r="AC231" s="127"/>
      <c r="AD231" s="127"/>
      <c r="AE231" s="127"/>
      <c r="AF231" s="127"/>
    </row>
    <row r="232" s="144" customFormat="1" ht="130" customHeight="1" spans="1:32">
      <c r="A232" s="12">
        <v>211</v>
      </c>
      <c r="B232" s="12" t="s">
        <v>1049</v>
      </c>
      <c r="C232" s="12" t="s">
        <v>1050</v>
      </c>
      <c r="D232" s="12" t="s">
        <v>1048</v>
      </c>
      <c r="E232" s="12" t="s">
        <v>1051</v>
      </c>
      <c r="F232" s="12" t="s">
        <v>41</v>
      </c>
      <c r="G232" s="12" t="s">
        <v>1052</v>
      </c>
      <c r="H232" s="15" t="s">
        <v>1053</v>
      </c>
      <c r="I232" s="12" t="s">
        <v>1054</v>
      </c>
      <c r="J232" s="12">
        <v>2156.2</v>
      </c>
      <c r="K232" s="20">
        <f>SUM(L232,T232:V232)</f>
        <v>1466.5</v>
      </c>
      <c r="L232" s="20">
        <f>SUM(M232:S232)</f>
        <v>1466.5</v>
      </c>
      <c r="M232" s="20">
        <v>1466.5</v>
      </c>
      <c r="N232" s="20"/>
      <c r="O232" s="20"/>
      <c r="P232" s="20"/>
      <c r="Q232" s="12"/>
      <c r="R232" s="12"/>
      <c r="S232" s="12"/>
      <c r="T232" s="12"/>
      <c r="U232" s="12"/>
      <c r="V232" s="12"/>
      <c r="W232" s="12">
        <v>12367</v>
      </c>
      <c r="X232" s="157" t="s">
        <v>1055</v>
      </c>
      <c r="Y232" s="157"/>
      <c r="Z232" s="12" t="s">
        <v>1056</v>
      </c>
      <c r="AA232" s="12" t="s">
        <v>1057</v>
      </c>
      <c r="AB232" s="12"/>
      <c r="AC232" s="19"/>
      <c r="AD232" s="19"/>
      <c r="AE232" s="19"/>
      <c r="AF232" s="19"/>
    </row>
    <row r="233" s="99" customFormat="1" ht="43" customHeight="1" spans="1:32">
      <c r="A233" s="11" t="s">
        <v>1058</v>
      </c>
      <c r="B233" s="11" t="s">
        <v>1059</v>
      </c>
      <c r="C233" s="11"/>
      <c r="D233" s="106"/>
      <c r="E233" s="11"/>
      <c r="F233" s="11"/>
      <c r="G233" s="11"/>
      <c r="H233" s="11"/>
      <c r="I233" s="117"/>
      <c r="J233" s="117">
        <f>K233/K7</f>
        <v>0.00285949781871214</v>
      </c>
      <c r="K233" s="18">
        <f>SUM(K234)</f>
        <v>500</v>
      </c>
      <c r="L233" s="18">
        <f t="shared" ref="L233:V233" si="45">SUM(L234)</f>
        <v>500</v>
      </c>
      <c r="M233" s="18">
        <f t="shared" si="45"/>
        <v>500</v>
      </c>
      <c r="N233" s="18">
        <f t="shared" si="45"/>
        <v>0</v>
      </c>
      <c r="O233" s="18">
        <f t="shared" si="45"/>
        <v>0</v>
      </c>
      <c r="P233" s="18">
        <f t="shared" si="45"/>
        <v>0</v>
      </c>
      <c r="Q233" s="18">
        <f t="shared" si="45"/>
        <v>0</v>
      </c>
      <c r="R233" s="18">
        <f t="shared" si="45"/>
        <v>0</v>
      </c>
      <c r="S233" s="18">
        <f t="shared" si="45"/>
        <v>0</v>
      </c>
      <c r="T233" s="18">
        <f t="shared" si="45"/>
        <v>0</v>
      </c>
      <c r="U233" s="18">
        <f t="shared" si="45"/>
        <v>0</v>
      </c>
      <c r="V233" s="18">
        <f t="shared" si="45"/>
        <v>0</v>
      </c>
      <c r="W233" s="11"/>
      <c r="X233" s="179"/>
      <c r="Y233" s="179"/>
      <c r="Z233" s="18"/>
      <c r="AA233" s="18"/>
      <c r="AB233" s="18"/>
      <c r="AC233" s="127"/>
      <c r="AD233" s="127"/>
      <c r="AE233" s="127"/>
      <c r="AF233" s="127"/>
    </row>
    <row r="234" s="144" customFormat="1" ht="124" customHeight="1" spans="1:32">
      <c r="A234" s="12">
        <v>212</v>
      </c>
      <c r="B234" s="12" t="s">
        <v>1060</v>
      </c>
      <c r="C234" s="12" t="s">
        <v>1061</v>
      </c>
      <c r="D234" s="12" t="s">
        <v>1059</v>
      </c>
      <c r="E234" s="12" t="s">
        <v>1059</v>
      </c>
      <c r="F234" s="12" t="s">
        <v>41</v>
      </c>
      <c r="G234" s="12" t="s">
        <v>1052</v>
      </c>
      <c r="H234" s="15" t="s">
        <v>1062</v>
      </c>
      <c r="I234" s="12" t="s">
        <v>1054</v>
      </c>
      <c r="J234" s="12">
        <v>500</v>
      </c>
      <c r="K234" s="20">
        <f>SUM(L234,T234:V234)</f>
        <v>500</v>
      </c>
      <c r="L234" s="20">
        <f>SUM(M234:S234)</f>
        <v>500</v>
      </c>
      <c r="M234" s="20">
        <v>500</v>
      </c>
      <c r="N234" s="20"/>
      <c r="O234" s="20"/>
      <c r="P234" s="20"/>
      <c r="Q234" s="12"/>
      <c r="R234" s="12"/>
      <c r="S234" s="12"/>
      <c r="T234" s="12"/>
      <c r="U234" s="12"/>
      <c r="V234" s="12"/>
      <c r="W234" s="12"/>
      <c r="X234" s="157" t="s">
        <v>1063</v>
      </c>
      <c r="Y234" s="157"/>
      <c r="Z234" s="12" t="s">
        <v>79</v>
      </c>
      <c r="AA234" s="12" t="s">
        <v>80</v>
      </c>
      <c r="AB234" s="12"/>
      <c r="AC234" s="19"/>
      <c r="AD234" s="19"/>
      <c r="AE234" s="19"/>
      <c r="AF234" s="19"/>
    </row>
    <row r="235" s="99" customFormat="1" ht="43" customHeight="1" spans="1:32">
      <c r="A235" s="11" t="s">
        <v>1064</v>
      </c>
      <c r="B235" s="11" t="s">
        <v>1065</v>
      </c>
      <c r="C235" s="11"/>
      <c r="D235" s="106"/>
      <c r="E235" s="11"/>
      <c r="F235" s="11"/>
      <c r="G235" s="11"/>
      <c r="H235" s="11"/>
      <c r="I235" s="117"/>
      <c r="J235" s="117">
        <f>K235/K7</f>
        <v>0.00113236113621001</v>
      </c>
      <c r="K235" s="18">
        <f>SUM(K236:K237)</f>
        <v>198</v>
      </c>
      <c r="L235" s="18">
        <f>SUM(L236:L237)</f>
        <v>198</v>
      </c>
      <c r="M235" s="18">
        <f>SUM(M236:M237)</f>
        <v>150</v>
      </c>
      <c r="N235" s="18">
        <f t="shared" ref="N235:V235" si="46">SUM(N236)</f>
        <v>0</v>
      </c>
      <c r="O235" s="18">
        <f t="shared" si="46"/>
        <v>0</v>
      </c>
      <c r="P235" s="18">
        <f t="shared" si="46"/>
        <v>48</v>
      </c>
      <c r="Q235" s="18">
        <f t="shared" si="46"/>
        <v>0</v>
      </c>
      <c r="R235" s="18">
        <f t="shared" si="46"/>
        <v>0</v>
      </c>
      <c r="S235" s="18">
        <f t="shared" si="46"/>
        <v>0</v>
      </c>
      <c r="T235" s="18">
        <f t="shared" si="46"/>
        <v>0</v>
      </c>
      <c r="U235" s="18">
        <f t="shared" si="46"/>
        <v>0</v>
      </c>
      <c r="V235" s="18">
        <f t="shared" si="46"/>
        <v>0</v>
      </c>
      <c r="W235" s="11"/>
      <c r="X235" s="179"/>
      <c r="Y235" s="179"/>
      <c r="Z235" s="18"/>
      <c r="AA235" s="18"/>
      <c r="AB235" s="18"/>
      <c r="AC235" s="127"/>
      <c r="AD235" s="127"/>
      <c r="AE235" s="127"/>
      <c r="AF235" s="127"/>
    </row>
    <row r="236" s="144" customFormat="1" ht="134" customHeight="1" spans="1:32">
      <c r="A236" s="12">
        <v>213</v>
      </c>
      <c r="B236" s="12" t="s">
        <v>1066</v>
      </c>
      <c r="C236" s="12" t="s">
        <v>1067</v>
      </c>
      <c r="D236" s="12" t="s">
        <v>1068</v>
      </c>
      <c r="E236" s="12" t="s">
        <v>1069</v>
      </c>
      <c r="F236" s="12" t="s">
        <v>41</v>
      </c>
      <c r="G236" s="12" t="s">
        <v>210</v>
      </c>
      <c r="H236" s="15" t="s">
        <v>1070</v>
      </c>
      <c r="I236" s="12" t="s">
        <v>212</v>
      </c>
      <c r="J236" s="12">
        <v>10185</v>
      </c>
      <c r="K236" s="20">
        <f>SUM(L236,T236:V236)</f>
        <v>48</v>
      </c>
      <c r="L236" s="20">
        <f>SUM(M236:S236)</f>
        <v>48</v>
      </c>
      <c r="M236" s="20"/>
      <c r="N236" s="20"/>
      <c r="O236" s="20"/>
      <c r="P236" s="20">
        <v>48</v>
      </c>
      <c r="Q236" s="12"/>
      <c r="R236" s="12"/>
      <c r="S236" s="12"/>
      <c r="T236" s="12"/>
      <c r="U236" s="12"/>
      <c r="V236" s="12"/>
      <c r="W236" s="12">
        <v>10023</v>
      </c>
      <c r="X236" s="157" t="s">
        <v>1071</v>
      </c>
      <c r="Y236" s="157"/>
      <c r="Z236" s="12" t="s">
        <v>1072</v>
      </c>
      <c r="AA236" s="12" t="s">
        <v>1073</v>
      </c>
      <c r="AB236" s="12"/>
      <c r="AC236" s="19"/>
      <c r="AD236" s="19"/>
      <c r="AE236" s="19"/>
      <c r="AF236" s="19"/>
    </row>
    <row r="237" s="144" customFormat="1" ht="134" customHeight="1" spans="1:32">
      <c r="A237" s="12">
        <v>214</v>
      </c>
      <c r="B237" s="12" t="s">
        <v>1074</v>
      </c>
      <c r="C237" s="12" t="s">
        <v>1075</v>
      </c>
      <c r="D237" s="12" t="s">
        <v>732</v>
      </c>
      <c r="E237" s="12" t="s">
        <v>1076</v>
      </c>
      <c r="F237" s="12" t="s">
        <v>41</v>
      </c>
      <c r="G237" s="12" t="s">
        <v>210</v>
      </c>
      <c r="H237" s="15" t="s">
        <v>1077</v>
      </c>
      <c r="I237" s="12" t="s">
        <v>742</v>
      </c>
      <c r="J237" s="12">
        <v>500</v>
      </c>
      <c r="K237" s="20">
        <f>SUM(L237,T237:V237)</f>
        <v>150</v>
      </c>
      <c r="L237" s="20">
        <f>SUM(M237:S237)</f>
        <v>150</v>
      </c>
      <c r="M237" s="20">
        <v>150</v>
      </c>
      <c r="N237" s="20"/>
      <c r="O237" s="20"/>
      <c r="P237" s="20"/>
      <c r="Q237" s="12"/>
      <c r="R237" s="12"/>
      <c r="S237" s="12"/>
      <c r="T237" s="12"/>
      <c r="U237" s="12"/>
      <c r="V237" s="12"/>
      <c r="W237" s="12">
        <v>2000</v>
      </c>
      <c r="X237" s="157" t="s">
        <v>1078</v>
      </c>
      <c r="Y237" s="157"/>
      <c r="Z237" s="12" t="s">
        <v>79</v>
      </c>
      <c r="AA237" s="12" t="s">
        <v>80</v>
      </c>
      <c r="AB237" s="12"/>
      <c r="AC237" s="19"/>
      <c r="AD237" s="19"/>
      <c r="AE237" s="19"/>
      <c r="AF237" s="19"/>
    </row>
  </sheetData>
  <autoFilter xmlns:etc="http://www.wps.cn/officeDocument/2017/etCustomData" ref="A6:AF237" etc:filterBottomFollowUsedRange="0">
    <extLst/>
  </autoFilter>
  <mergeCells count="44">
    <mergeCell ref="A1:AB1"/>
    <mergeCell ref="A2:D2"/>
    <mergeCell ref="A7:F7"/>
    <mergeCell ref="B8:C8"/>
    <mergeCell ref="A9:C9"/>
    <mergeCell ref="A43:C43"/>
    <mergeCell ref="A76:C76"/>
    <mergeCell ref="A85:C85"/>
    <mergeCell ref="A96:C96"/>
    <mergeCell ref="A109:C109"/>
    <mergeCell ref="B154:C154"/>
    <mergeCell ref="B162:C162"/>
    <mergeCell ref="A163:C163"/>
    <mergeCell ref="A208:C208"/>
    <mergeCell ref="A212:C212"/>
    <mergeCell ref="B229:C229"/>
    <mergeCell ref="B231:C231"/>
    <mergeCell ref="B233:C233"/>
    <mergeCell ref="B235:C235"/>
    <mergeCell ref="A3:A5"/>
    <mergeCell ref="B3:B5"/>
    <mergeCell ref="C3:C5"/>
    <mergeCell ref="D3:D5"/>
    <mergeCell ref="E3:E5"/>
    <mergeCell ref="F3:F5"/>
    <mergeCell ref="G3:G5"/>
    <mergeCell ref="H3:H5"/>
    <mergeCell ref="I3:I5"/>
    <mergeCell ref="J3:J5"/>
    <mergeCell ref="K3:K5"/>
    <mergeCell ref="O4:O5"/>
    <mergeCell ref="P4:P5"/>
    <mergeCell ref="Q4:Q5"/>
    <mergeCell ref="R4:R5"/>
    <mergeCell ref="S4:S5"/>
    <mergeCell ref="T3:T5"/>
    <mergeCell ref="U3:U5"/>
    <mergeCell ref="V3:V5"/>
    <mergeCell ref="W3:W5"/>
    <mergeCell ref="Z3:Z5"/>
    <mergeCell ref="AA3:AA5"/>
    <mergeCell ref="AB3:AB5"/>
    <mergeCell ref="AF3:AF5"/>
    <mergeCell ref="M4:N5"/>
  </mergeCells>
  <dataValidations count="5">
    <dataValidation allowBlank="1" showInputMessage="1" showErrorMessage="1" sqref="G18 G27 G93"/>
    <dataValidation type="list" allowBlank="1" showInputMessage="1" showErrorMessage="1" sqref="D42 D176 D178 D9:D19 D25:D39 D44:D73 D76:D88 D91:D93 D95:D99 D101:D103 D107:D111 D116:D118 D120:D121 D123:D127 D130:D131 D133:D167 D172:D173 D204:D206 D208:D211 D213:D232 D234:D236">
      <formula1>下拉列表!$A$1:$G$1</formula1>
    </dataValidation>
    <dataValidation type="list" allowBlank="1" showErrorMessage="1" sqref="E43 E122 E203 E233 E4:E8 E20:E24 E74:E75 E89:E90 E104:E106 E128:E129 E237: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F132 F135 F154 F169 F9:F19 F25:F39 F44:F73 F76:F87 F91:F93 F95:F103 F107:F108 F111:F115 F118:F121 F123:F125 F162:F167 F171:F198 F200:F202 F204:F211 F213:F232 F234:F236">
      <formula1>"新建,改建,扩建"</formula1>
    </dataValidation>
    <dataValidation type="list" allowBlank="1" showInputMessage="1" showErrorMessage="1" sqref="E9:E19 E25:E42 E44:E73 E76:E88 E91:E103 E107:E121 E123:E127 E130:E202 E204:E206 E208:E211 E213:E232 E234:E236">
      <formula1>INDIRECT(D9)</formula1>
    </dataValidation>
  </dataValidations>
  <pageMargins left="0.393055555555556" right="0.393055555555556" top="0.590277777777778" bottom="0.590277777777778" header="0.298611111111111" footer="0.298611111111111"/>
  <pageSetup paperSize="8" scale="44"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A169"/>
  <sheetViews>
    <sheetView showZeros="0" zoomScale="70" zoomScaleNormal="70" topLeftCell="G1" workbookViewId="0">
      <pane ySplit="6" topLeftCell="A127" activePane="bottomLeft" state="frozen"/>
      <selection/>
      <selection pane="bottomLeft" activeCell="C187" sqref="C187"/>
    </sheetView>
  </sheetViews>
  <sheetFormatPr defaultColWidth="9" defaultRowHeight="18.75"/>
  <cols>
    <col min="1" max="1" width="7.91666666666667" style="29" customWidth="1"/>
    <col min="2" max="2" width="13.5666666666667" style="30" customWidth="1"/>
    <col min="3" max="3" width="28.8083333333333" style="30" customWidth="1"/>
    <col min="4" max="4" width="14.075" style="30" customWidth="1"/>
    <col min="5" max="5" width="13.6916666666667" style="30" hidden="1" customWidth="1"/>
    <col min="6" max="6" width="7.16666666666667" style="30" hidden="1" customWidth="1"/>
    <col min="7" max="7" width="47.4083333333333" style="30" customWidth="1"/>
    <col min="8" max="8" width="101.1" style="31" customWidth="1"/>
    <col min="9" max="9" width="11" style="31" customWidth="1"/>
    <col min="10" max="10" width="14.3083333333333" style="31" customWidth="1"/>
    <col min="11" max="11" width="20.275" style="32" customWidth="1"/>
    <col min="12" max="14" width="16.5416666666667" style="32" customWidth="1"/>
    <col min="15" max="15" width="12.3083333333333" style="32" customWidth="1"/>
    <col min="16" max="16" width="13.5416666666667" style="32" customWidth="1"/>
    <col min="17" max="19" width="11" style="30" customWidth="1"/>
    <col min="20" max="21" width="13.5416666666667" style="30" customWidth="1"/>
    <col min="22" max="23" width="10.85" style="30" customWidth="1"/>
    <col min="24" max="24" width="9.31666666666667" style="33" customWidth="1"/>
    <col min="25" max="25" width="8.45833333333333" style="34" customWidth="1"/>
    <col min="26" max="26" width="10.0666666666667" style="33" customWidth="1"/>
    <col min="27" max="27" width="9" style="35"/>
    <col min="28" max="16384" width="9" style="36"/>
  </cols>
  <sheetData>
    <row r="1" s="22" customFormat="1" ht="84" customHeight="1" spans="1:27">
      <c r="A1" s="37" t="s">
        <v>0</v>
      </c>
      <c r="B1" s="37"/>
      <c r="C1" s="37"/>
      <c r="D1" s="38"/>
      <c r="E1" s="38"/>
      <c r="F1" s="38"/>
      <c r="G1" s="37"/>
      <c r="H1" s="37"/>
      <c r="I1" s="37"/>
      <c r="J1" s="37"/>
      <c r="K1" s="49"/>
      <c r="L1" s="50"/>
      <c r="M1" s="50"/>
      <c r="N1" s="50"/>
      <c r="O1" s="50"/>
      <c r="P1" s="50"/>
      <c r="Q1" s="38"/>
      <c r="R1" s="38"/>
      <c r="S1" s="38"/>
      <c r="T1" s="38"/>
      <c r="U1" s="38"/>
      <c r="V1" s="38"/>
      <c r="W1" s="38"/>
      <c r="X1" s="37"/>
      <c r="Y1" s="37"/>
      <c r="Z1" s="37"/>
      <c r="AA1" s="61"/>
    </row>
    <row r="2" s="23" customFormat="1" ht="50" customHeight="1" spans="1:27">
      <c r="A2" s="39" t="s">
        <v>1</v>
      </c>
      <c r="B2" s="39"/>
      <c r="C2" s="39"/>
      <c r="D2" s="39"/>
      <c r="E2" s="40"/>
      <c r="F2" s="39"/>
      <c r="G2" s="39"/>
      <c r="H2" s="41"/>
      <c r="I2" s="39"/>
      <c r="J2" s="39"/>
      <c r="K2" s="51"/>
      <c r="L2" s="51"/>
      <c r="M2" s="51"/>
      <c r="N2" s="51"/>
      <c r="O2" s="51"/>
      <c r="P2" s="51"/>
      <c r="Q2" s="39"/>
      <c r="R2" s="39"/>
      <c r="S2" s="39"/>
      <c r="T2" s="39"/>
      <c r="U2" s="39"/>
      <c r="V2" s="39"/>
      <c r="W2" s="39"/>
      <c r="X2" s="39"/>
      <c r="Y2" s="39"/>
      <c r="Z2" s="39"/>
      <c r="AA2" s="62"/>
    </row>
    <row r="3" s="24" customFormat="1" ht="42" customHeight="1" spans="1:27">
      <c r="A3" s="10" t="s">
        <v>2</v>
      </c>
      <c r="B3" s="10" t="s">
        <v>3</v>
      </c>
      <c r="C3" s="10" t="s">
        <v>4</v>
      </c>
      <c r="D3" s="10" t="s">
        <v>5</v>
      </c>
      <c r="E3" s="10" t="s">
        <v>6</v>
      </c>
      <c r="F3" s="10" t="s">
        <v>7</v>
      </c>
      <c r="G3" s="10" t="s">
        <v>8</v>
      </c>
      <c r="H3" s="10" t="s">
        <v>9</v>
      </c>
      <c r="I3" s="10" t="s">
        <v>10</v>
      </c>
      <c r="J3" s="10" t="s">
        <v>11</v>
      </c>
      <c r="K3" s="16" t="s">
        <v>12</v>
      </c>
      <c r="L3" s="16" t="s">
        <v>13</v>
      </c>
      <c r="M3" s="16"/>
      <c r="N3" s="16"/>
      <c r="O3" s="16"/>
      <c r="P3" s="16"/>
      <c r="Q3" s="10"/>
      <c r="R3" s="10"/>
      <c r="S3" s="10"/>
      <c r="T3" s="10"/>
      <c r="U3" s="10"/>
      <c r="V3" s="10"/>
      <c r="W3" s="17" t="s">
        <v>17</v>
      </c>
      <c r="X3" s="10" t="s">
        <v>20</v>
      </c>
      <c r="Y3" s="10" t="s">
        <v>21</v>
      </c>
      <c r="Z3" s="10" t="s">
        <v>23</v>
      </c>
      <c r="AA3" s="125" t="s">
        <v>1079</v>
      </c>
    </row>
    <row r="4" s="24" customFormat="1" ht="42" customHeight="1" spans="1:27">
      <c r="A4" s="10"/>
      <c r="B4" s="10"/>
      <c r="C4" s="10"/>
      <c r="D4" s="10"/>
      <c r="E4" s="10"/>
      <c r="F4" s="10"/>
      <c r="G4" s="10"/>
      <c r="H4" s="10"/>
      <c r="I4" s="10"/>
      <c r="J4" s="10"/>
      <c r="K4" s="16"/>
      <c r="L4" s="16" t="s">
        <v>24</v>
      </c>
      <c r="M4" s="16"/>
      <c r="N4" s="16"/>
      <c r="O4" s="16"/>
      <c r="P4" s="16"/>
      <c r="Q4" s="10"/>
      <c r="R4" s="10"/>
      <c r="S4" s="10"/>
      <c r="T4" s="10" t="s">
        <v>14</v>
      </c>
      <c r="U4" s="10" t="s">
        <v>15</v>
      </c>
      <c r="V4" s="10" t="s">
        <v>16</v>
      </c>
      <c r="W4" s="122"/>
      <c r="X4" s="10"/>
      <c r="Y4" s="10"/>
      <c r="Z4" s="10"/>
      <c r="AA4" s="125"/>
    </row>
    <row r="5" s="24" customFormat="1" ht="42" customHeight="1" spans="1:27">
      <c r="A5" s="10"/>
      <c r="B5" s="10"/>
      <c r="C5" s="10"/>
      <c r="D5" s="10"/>
      <c r="E5" s="10"/>
      <c r="F5" s="10"/>
      <c r="G5" s="10"/>
      <c r="H5" s="10"/>
      <c r="I5" s="10"/>
      <c r="J5" s="10"/>
      <c r="K5" s="16"/>
      <c r="L5" s="52" t="s">
        <v>31</v>
      </c>
      <c r="M5" s="53" t="s">
        <v>25</v>
      </c>
      <c r="N5" s="54"/>
      <c r="O5" s="52" t="s">
        <v>26</v>
      </c>
      <c r="P5" s="52" t="s">
        <v>27</v>
      </c>
      <c r="Q5" s="17" t="s">
        <v>28</v>
      </c>
      <c r="R5" s="17" t="s">
        <v>29</v>
      </c>
      <c r="S5" s="17" t="s">
        <v>30</v>
      </c>
      <c r="T5" s="10"/>
      <c r="U5" s="10"/>
      <c r="V5" s="10"/>
      <c r="W5" s="122"/>
      <c r="X5" s="10"/>
      <c r="Y5" s="10"/>
      <c r="Z5" s="10"/>
      <c r="AA5" s="125"/>
    </row>
    <row r="6" s="24" customFormat="1" ht="42" customHeight="1" spans="1:27">
      <c r="A6" s="10"/>
      <c r="B6" s="10"/>
      <c r="C6" s="10"/>
      <c r="D6" s="10"/>
      <c r="E6" s="10"/>
      <c r="F6" s="10"/>
      <c r="G6" s="10"/>
      <c r="H6" s="10"/>
      <c r="I6" s="10"/>
      <c r="J6" s="10"/>
      <c r="K6" s="16"/>
      <c r="L6" s="55"/>
      <c r="M6" s="16" t="s">
        <v>32</v>
      </c>
      <c r="N6" s="16" t="s">
        <v>33</v>
      </c>
      <c r="O6" s="55"/>
      <c r="P6" s="55"/>
      <c r="Q6" s="60"/>
      <c r="R6" s="60"/>
      <c r="S6" s="60"/>
      <c r="T6" s="10"/>
      <c r="U6" s="10"/>
      <c r="V6" s="10"/>
      <c r="W6" s="60"/>
      <c r="X6" s="10"/>
      <c r="Y6" s="10"/>
      <c r="Z6" s="10"/>
      <c r="AA6" s="125"/>
    </row>
    <row r="7" s="98" customFormat="1" ht="43" customHeight="1" spans="1:27">
      <c r="A7" s="11" t="s">
        <v>34</v>
      </c>
      <c r="B7" s="11"/>
      <c r="C7" s="11"/>
      <c r="D7" s="11"/>
      <c r="E7" s="11"/>
      <c r="F7" s="11"/>
      <c r="G7" s="11"/>
      <c r="H7" s="11">
        <f t="shared" ref="H7:U7" si="0">SUM(H8,H120,H128,H161,H163,H165,H167)</f>
        <v>144</v>
      </c>
      <c r="I7" s="11"/>
      <c r="J7" s="11"/>
      <c r="K7" s="18">
        <f t="shared" si="0"/>
        <v>132446.319885</v>
      </c>
      <c r="L7" s="18">
        <f t="shared" si="0"/>
        <v>130167.319885</v>
      </c>
      <c r="M7" s="18">
        <f t="shared" si="0"/>
        <v>91812.63078</v>
      </c>
      <c r="N7" s="18">
        <f t="shared" si="0"/>
        <v>28065.389105</v>
      </c>
      <c r="O7" s="18">
        <f t="shared" si="0"/>
        <v>5481</v>
      </c>
      <c r="P7" s="18">
        <f t="shared" si="0"/>
        <v>4513.3</v>
      </c>
      <c r="Q7" s="18">
        <f t="shared" si="0"/>
        <v>0</v>
      </c>
      <c r="R7" s="18">
        <f t="shared" si="0"/>
        <v>295</v>
      </c>
      <c r="S7" s="18">
        <f t="shared" si="0"/>
        <v>0</v>
      </c>
      <c r="T7" s="18">
        <f t="shared" si="0"/>
        <v>2000</v>
      </c>
      <c r="U7" s="18">
        <f t="shared" si="0"/>
        <v>279</v>
      </c>
      <c r="V7" s="18">
        <f>SUBTOTAL(9,V8,V120,V128,V161,V163,V165,V167)</f>
        <v>0</v>
      </c>
      <c r="W7" s="18"/>
      <c r="X7" s="19"/>
      <c r="Y7" s="19"/>
      <c r="Z7" s="19"/>
      <c r="AA7" s="126"/>
    </row>
    <row r="8" s="99" customFormat="1" ht="43" customHeight="1" spans="1:27">
      <c r="A8" s="11" t="s">
        <v>35</v>
      </c>
      <c r="B8" s="104" t="s">
        <v>36</v>
      </c>
      <c r="C8" s="105"/>
      <c r="D8" s="106"/>
      <c r="E8" s="11"/>
      <c r="F8" s="11"/>
      <c r="G8" s="11"/>
      <c r="H8" s="11">
        <f>SUBTOTAL(9,H37,H66,H73,H79,H9,H85)</f>
        <v>105</v>
      </c>
      <c r="I8" s="117"/>
      <c r="J8" s="117">
        <f>K8/K7</f>
        <v>0.798416973584604</v>
      </c>
      <c r="K8" s="18">
        <f t="shared" ref="K8:V8" si="1">SUM(K37,K66,K73,K79,K9,K85)</f>
        <v>105747.389885</v>
      </c>
      <c r="L8" s="18">
        <f t="shared" si="1"/>
        <v>105585.509885</v>
      </c>
      <c r="M8" s="18">
        <f t="shared" si="1"/>
        <v>83589.03078</v>
      </c>
      <c r="N8" s="18">
        <f t="shared" si="1"/>
        <v>18098.179105</v>
      </c>
      <c r="O8" s="18">
        <f t="shared" si="1"/>
        <v>0</v>
      </c>
      <c r="P8" s="18">
        <f t="shared" si="1"/>
        <v>3603.3</v>
      </c>
      <c r="Q8" s="18">
        <f t="shared" si="1"/>
        <v>0</v>
      </c>
      <c r="R8" s="18">
        <f t="shared" si="1"/>
        <v>295</v>
      </c>
      <c r="S8" s="18">
        <f t="shared" si="1"/>
        <v>0</v>
      </c>
      <c r="T8" s="18">
        <f t="shared" si="1"/>
        <v>0</v>
      </c>
      <c r="U8" s="18">
        <f t="shared" si="1"/>
        <v>161.88</v>
      </c>
      <c r="V8" s="18">
        <f t="shared" si="1"/>
        <v>0</v>
      </c>
      <c r="W8" s="11"/>
      <c r="X8" s="18">
        <f t="shared" ref="X8:Z8" si="2">SUM(X37,X66,X73,X79,X9,X85)</f>
        <v>0</v>
      </c>
      <c r="Y8" s="18">
        <f t="shared" si="2"/>
        <v>0</v>
      </c>
      <c r="Z8" s="123">
        <f t="shared" si="2"/>
        <v>0</v>
      </c>
      <c r="AA8" s="127"/>
    </row>
    <row r="9" s="99" customFormat="1" ht="43" customHeight="1" spans="1:27">
      <c r="A9" s="107" t="s">
        <v>37</v>
      </c>
      <c r="B9" s="108"/>
      <c r="C9" s="109"/>
      <c r="D9" s="106"/>
      <c r="E9" s="11"/>
      <c r="F9" s="11"/>
      <c r="G9" s="11"/>
      <c r="H9" s="11">
        <v>27</v>
      </c>
      <c r="I9" s="117"/>
      <c r="J9" s="117">
        <f>K9/K7</f>
        <v>0.196040206383572</v>
      </c>
      <c r="K9" s="18">
        <f t="shared" ref="K9:V9" si="3">SUM(K10:K36)</f>
        <v>25964.803885</v>
      </c>
      <c r="L9" s="18">
        <f t="shared" si="3"/>
        <v>25964.803885</v>
      </c>
      <c r="M9" s="18">
        <f t="shared" si="3"/>
        <v>17046.62478</v>
      </c>
      <c r="N9" s="18">
        <f t="shared" si="3"/>
        <v>8918.179105</v>
      </c>
      <c r="O9" s="18">
        <f t="shared" si="3"/>
        <v>0</v>
      </c>
      <c r="P9" s="18">
        <f t="shared" si="3"/>
        <v>0</v>
      </c>
      <c r="Q9" s="18">
        <f t="shared" si="3"/>
        <v>0</v>
      </c>
      <c r="R9" s="18">
        <f t="shared" si="3"/>
        <v>0</v>
      </c>
      <c r="S9" s="18">
        <f t="shared" si="3"/>
        <v>0</v>
      </c>
      <c r="T9" s="18">
        <f t="shared" si="3"/>
        <v>0</v>
      </c>
      <c r="U9" s="18">
        <f t="shared" si="3"/>
        <v>0</v>
      </c>
      <c r="V9" s="18">
        <f t="shared" si="3"/>
        <v>0</v>
      </c>
      <c r="W9" s="11"/>
      <c r="X9" s="123"/>
      <c r="Y9" s="123"/>
      <c r="Z9" s="123"/>
      <c r="AA9" s="127"/>
    </row>
    <row r="10" s="100" customFormat="1" ht="228" customHeight="1" spans="1:27">
      <c r="A10" s="110">
        <v>1</v>
      </c>
      <c r="B10" s="110" t="s">
        <v>38</v>
      </c>
      <c r="C10" s="110" t="s">
        <v>39</v>
      </c>
      <c r="D10" s="110" t="s">
        <v>36</v>
      </c>
      <c r="E10" s="110" t="s">
        <v>40</v>
      </c>
      <c r="F10" s="110" t="s">
        <v>41</v>
      </c>
      <c r="G10" s="110" t="s">
        <v>42</v>
      </c>
      <c r="H10" s="111" t="s">
        <v>1080</v>
      </c>
      <c r="I10" s="110" t="s">
        <v>44</v>
      </c>
      <c r="J10" s="110">
        <v>13988.5</v>
      </c>
      <c r="K10" s="118">
        <f t="shared" ref="K10:K36" si="4">SUM(L10,T10,U10,V10)</f>
        <v>559.54</v>
      </c>
      <c r="L10" s="118">
        <f t="shared" ref="L10:L36" si="5">SUM(M10:S10)</f>
        <v>559.54</v>
      </c>
      <c r="M10" s="118">
        <f>J10*0.04</f>
        <v>559.54</v>
      </c>
      <c r="N10" s="118"/>
      <c r="O10" s="118"/>
      <c r="P10" s="118"/>
      <c r="Q10" s="110"/>
      <c r="R10" s="110"/>
      <c r="S10" s="110"/>
      <c r="T10" s="110"/>
      <c r="U10" s="110"/>
      <c r="V10" s="110"/>
      <c r="W10" s="110">
        <v>15728</v>
      </c>
      <c r="X10" s="110" t="s">
        <v>1081</v>
      </c>
      <c r="Y10" s="110" t="s">
        <v>1082</v>
      </c>
      <c r="Z10" s="110" t="s">
        <v>1083</v>
      </c>
      <c r="AA10" s="112" t="s">
        <v>1084</v>
      </c>
    </row>
    <row r="11" s="100" customFormat="1" ht="222" customHeight="1" spans="1:27">
      <c r="A11" s="110">
        <v>2</v>
      </c>
      <c r="B11" s="110" t="s">
        <v>48</v>
      </c>
      <c r="C11" s="110" t="s">
        <v>49</v>
      </c>
      <c r="D11" s="110" t="s">
        <v>36</v>
      </c>
      <c r="E11" s="110" t="s">
        <v>40</v>
      </c>
      <c r="F11" s="110" t="s">
        <v>41</v>
      </c>
      <c r="G11" s="110" t="s">
        <v>50</v>
      </c>
      <c r="H11" s="111" t="s">
        <v>1085</v>
      </c>
      <c r="I11" s="110" t="s">
        <v>44</v>
      </c>
      <c r="J11" s="110">
        <v>21835.6</v>
      </c>
      <c r="K11" s="118">
        <f t="shared" si="4"/>
        <v>873.424</v>
      </c>
      <c r="L11" s="118">
        <f t="shared" si="5"/>
        <v>873.424</v>
      </c>
      <c r="M11" s="118">
        <f>J11*0.04</f>
        <v>873.424</v>
      </c>
      <c r="N11" s="118"/>
      <c r="O11" s="118"/>
      <c r="P11" s="118"/>
      <c r="Q11" s="110"/>
      <c r="R11" s="110"/>
      <c r="S11" s="110"/>
      <c r="T11" s="110"/>
      <c r="U11" s="110"/>
      <c r="V11" s="110"/>
      <c r="W11" s="110">
        <v>18548</v>
      </c>
      <c r="X11" s="110" t="s">
        <v>1081</v>
      </c>
      <c r="Y11" s="110" t="s">
        <v>1082</v>
      </c>
      <c r="Z11" s="110" t="s">
        <v>1083</v>
      </c>
      <c r="AA11" s="112" t="s">
        <v>1084</v>
      </c>
    </row>
    <row r="12" s="100" customFormat="1" ht="265" customHeight="1" spans="1:27">
      <c r="A12" s="110">
        <v>3</v>
      </c>
      <c r="B12" s="110" t="s">
        <v>53</v>
      </c>
      <c r="C12" s="110" t="s">
        <v>54</v>
      </c>
      <c r="D12" s="110" t="s">
        <v>36</v>
      </c>
      <c r="E12" s="110" t="s">
        <v>40</v>
      </c>
      <c r="F12" s="110" t="s">
        <v>41</v>
      </c>
      <c r="G12" s="110" t="s">
        <v>55</v>
      </c>
      <c r="H12" s="111" t="s">
        <v>1086</v>
      </c>
      <c r="I12" s="110" t="s">
        <v>44</v>
      </c>
      <c r="J12" s="110">
        <v>103024.24</v>
      </c>
      <c r="K12" s="118">
        <f t="shared" si="4"/>
        <v>978.73028</v>
      </c>
      <c r="L12" s="118">
        <f t="shared" si="5"/>
        <v>978.73028</v>
      </c>
      <c r="M12" s="118">
        <f>J12*0.0095</f>
        <v>978.73028</v>
      </c>
      <c r="N12" s="118"/>
      <c r="O12" s="118"/>
      <c r="P12" s="118"/>
      <c r="Q12" s="110"/>
      <c r="R12" s="110"/>
      <c r="S12" s="110"/>
      <c r="T12" s="110"/>
      <c r="U12" s="110"/>
      <c r="V12" s="110"/>
      <c r="W12" s="110">
        <v>53780</v>
      </c>
      <c r="X12" s="110" t="s">
        <v>1081</v>
      </c>
      <c r="Y12" s="110" t="s">
        <v>1082</v>
      </c>
      <c r="Z12" s="110" t="s">
        <v>1083</v>
      </c>
      <c r="AA12" s="112" t="s">
        <v>1084</v>
      </c>
    </row>
    <row r="13" s="100" customFormat="1" ht="187" customHeight="1" spans="1:27">
      <c r="A13" s="110">
        <v>4</v>
      </c>
      <c r="B13" s="110" t="s">
        <v>58</v>
      </c>
      <c r="C13" s="110" t="s">
        <v>59</v>
      </c>
      <c r="D13" s="110" t="s">
        <v>36</v>
      </c>
      <c r="E13" s="110" t="s">
        <v>40</v>
      </c>
      <c r="F13" s="110" t="s">
        <v>41</v>
      </c>
      <c r="G13" s="110" t="s">
        <v>60</v>
      </c>
      <c r="H13" s="111" t="s">
        <v>61</v>
      </c>
      <c r="I13" s="110" t="s">
        <v>44</v>
      </c>
      <c r="J13" s="110">
        <v>14029.47</v>
      </c>
      <c r="K13" s="118">
        <f t="shared" si="4"/>
        <v>133.279965</v>
      </c>
      <c r="L13" s="118">
        <f t="shared" si="5"/>
        <v>133.279965</v>
      </c>
      <c r="M13" s="118"/>
      <c r="N13" s="118">
        <f>J13*95/10000</f>
        <v>133.279965</v>
      </c>
      <c r="O13" s="118"/>
      <c r="P13" s="118"/>
      <c r="Q13" s="110"/>
      <c r="R13" s="110"/>
      <c r="S13" s="110"/>
      <c r="T13" s="110"/>
      <c r="U13" s="110"/>
      <c r="V13" s="110"/>
      <c r="W13" s="110">
        <v>6696</v>
      </c>
      <c r="X13" s="110" t="s">
        <v>1081</v>
      </c>
      <c r="Y13" s="110" t="s">
        <v>1082</v>
      </c>
      <c r="Z13" s="110" t="s">
        <v>1083</v>
      </c>
      <c r="AA13" s="112" t="s">
        <v>1087</v>
      </c>
    </row>
    <row r="14" s="100" customFormat="1" ht="277" customHeight="1" spans="1:27">
      <c r="A14" s="110">
        <v>5</v>
      </c>
      <c r="B14" s="110" t="s">
        <v>63</v>
      </c>
      <c r="C14" s="110" t="s">
        <v>64</v>
      </c>
      <c r="D14" s="110" t="s">
        <v>36</v>
      </c>
      <c r="E14" s="110" t="s">
        <v>40</v>
      </c>
      <c r="F14" s="110" t="s">
        <v>41</v>
      </c>
      <c r="G14" s="110" t="s">
        <v>65</v>
      </c>
      <c r="H14" s="111" t="s">
        <v>1088</v>
      </c>
      <c r="I14" s="110" t="s">
        <v>44</v>
      </c>
      <c r="J14" s="110">
        <v>176653.98</v>
      </c>
      <c r="K14" s="118">
        <f t="shared" si="4"/>
        <v>4416.3495</v>
      </c>
      <c r="L14" s="118">
        <f t="shared" si="5"/>
        <v>4416.3495</v>
      </c>
      <c r="M14" s="118">
        <f>J14*0.025</f>
        <v>4416.3495</v>
      </c>
      <c r="N14" s="118"/>
      <c r="O14" s="118"/>
      <c r="P14" s="118"/>
      <c r="Q14" s="110"/>
      <c r="R14" s="110"/>
      <c r="S14" s="110"/>
      <c r="T14" s="110"/>
      <c r="U14" s="110"/>
      <c r="V14" s="110"/>
      <c r="W14" s="110">
        <v>62668</v>
      </c>
      <c r="X14" s="110" t="s">
        <v>1081</v>
      </c>
      <c r="Y14" s="110" t="s">
        <v>1082</v>
      </c>
      <c r="Z14" s="110" t="s">
        <v>1083</v>
      </c>
      <c r="AA14" s="112" t="s">
        <v>1087</v>
      </c>
    </row>
    <row r="15" s="100" customFormat="1" ht="181" customHeight="1" spans="1:27">
      <c r="A15" s="110">
        <v>6</v>
      </c>
      <c r="B15" s="110" t="s">
        <v>68</v>
      </c>
      <c r="C15" s="110" t="s">
        <v>75</v>
      </c>
      <c r="D15" s="110" t="s">
        <v>36</v>
      </c>
      <c r="E15" s="110" t="s">
        <v>40</v>
      </c>
      <c r="F15" s="110" t="s">
        <v>41</v>
      </c>
      <c r="G15" s="110" t="s">
        <v>76</v>
      </c>
      <c r="H15" s="111" t="s">
        <v>1089</v>
      </c>
      <c r="I15" s="110" t="s">
        <v>44</v>
      </c>
      <c r="J15" s="110">
        <v>97317.16</v>
      </c>
      <c r="K15" s="118">
        <f t="shared" si="4"/>
        <v>1459.7574</v>
      </c>
      <c r="L15" s="118">
        <f t="shared" si="5"/>
        <v>1459.7574</v>
      </c>
      <c r="M15" s="118"/>
      <c r="N15" s="118">
        <f>J15*0.015</f>
        <v>1459.7574</v>
      </c>
      <c r="O15" s="118"/>
      <c r="P15" s="118"/>
      <c r="Q15" s="110"/>
      <c r="R15" s="110"/>
      <c r="S15" s="110"/>
      <c r="T15" s="110"/>
      <c r="U15" s="110"/>
      <c r="V15" s="110"/>
      <c r="W15" s="110">
        <v>46116</v>
      </c>
      <c r="X15" s="110" t="s">
        <v>1090</v>
      </c>
      <c r="Y15" s="110" t="s">
        <v>1091</v>
      </c>
      <c r="Z15" s="110" t="s">
        <v>1092</v>
      </c>
      <c r="AA15" s="112" t="s">
        <v>1093</v>
      </c>
    </row>
    <row r="16" s="100" customFormat="1" ht="184" customHeight="1" spans="1:27">
      <c r="A16" s="110">
        <v>7</v>
      </c>
      <c r="B16" s="110" t="s">
        <v>74</v>
      </c>
      <c r="C16" s="110" t="s">
        <v>82</v>
      </c>
      <c r="D16" s="110" t="s">
        <v>36</v>
      </c>
      <c r="E16" s="110" t="s">
        <v>40</v>
      </c>
      <c r="F16" s="110" t="s">
        <v>41</v>
      </c>
      <c r="G16" s="110" t="s">
        <v>83</v>
      </c>
      <c r="H16" s="111" t="s">
        <v>1094</v>
      </c>
      <c r="I16" s="110" t="s">
        <v>44</v>
      </c>
      <c r="J16" s="110">
        <v>78751.45</v>
      </c>
      <c r="K16" s="118">
        <f t="shared" si="4"/>
        <v>1181.27175</v>
      </c>
      <c r="L16" s="118">
        <f t="shared" si="5"/>
        <v>1181.27175</v>
      </c>
      <c r="M16" s="118"/>
      <c r="N16" s="118">
        <f>J16*0.015</f>
        <v>1181.27175</v>
      </c>
      <c r="O16" s="118"/>
      <c r="P16" s="118"/>
      <c r="Q16" s="110"/>
      <c r="R16" s="110"/>
      <c r="S16" s="110"/>
      <c r="T16" s="110"/>
      <c r="U16" s="110"/>
      <c r="V16" s="110"/>
      <c r="W16" s="110">
        <v>37812</v>
      </c>
      <c r="X16" s="110" t="s">
        <v>1090</v>
      </c>
      <c r="Y16" s="110" t="s">
        <v>1091</v>
      </c>
      <c r="Z16" s="110" t="s">
        <v>1092</v>
      </c>
      <c r="AA16" s="112" t="s">
        <v>1093</v>
      </c>
    </row>
    <row r="17" s="100" customFormat="1" ht="178" customHeight="1" spans="1:27">
      <c r="A17" s="110">
        <v>8</v>
      </c>
      <c r="B17" s="110" t="s">
        <v>81</v>
      </c>
      <c r="C17" s="110" t="s">
        <v>87</v>
      </c>
      <c r="D17" s="110" t="s">
        <v>36</v>
      </c>
      <c r="E17" s="110" t="s">
        <v>40</v>
      </c>
      <c r="F17" s="110" t="s">
        <v>41</v>
      </c>
      <c r="G17" s="110" t="s">
        <v>1095</v>
      </c>
      <c r="H17" s="111" t="s">
        <v>1096</v>
      </c>
      <c r="I17" s="110" t="s">
        <v>44</v>
      </c>
      <c r="J17" s="110">
        <v>33378.3</v>
      </c>
      <c r="K17" s="118">
        <f t="shared" si="4"/>
        <v>100.1349</v>
      </c>
      <c r="L17" s="118">
        <f t="shared" si="5"/>
        <v>100.1349</v>
      </c>
      <c r="M17" s="118"/>
      <c r="N17" s="118">
        <f>J17*0.003</f>
        <v>100.1349</v>
      </c>
      <c r="O17" s="118"/>
      <c r="P17" s="118"/>
      <c r="Q17" s="110"/>
      <c r="R17" s="110"/>
      <c r="S17" s="110"/>
      <c r="T17" s="110"/>
      <c r="U17" s="110"/>
      <c r="V17" s="110"/>
      <c r="W17" s="110">
        <v>19544</v>
      </c>
      <c r="X17" s="110" t="s">
        <v>1090</v>
      </c>
      <c r="Y17" s="110" t="s">
        <v>1091</v>
      </c>
      <c r="Z17" s="110" t="s">
        <v>1092</v>
      </c>
      <c r="AA17" s="112" t="s">
        <v>1087</v>
      </c>
    </row>
    <row r="18" s="100" customFormat="1" ht="122" customHeight="1" spans="1:27">
      <c r="A18" s="110">
        <v>9</v>
      </c>
      <c r="B18" s="110" t="s">
        <v>86</v>
      </c>
      <c r="C18" s="110" t="s">
        <v>92</v>
      </c>
      <c r="D18" s="110" t="s">
        <v>36</v>
      </c>
      <c r="E18" s="110" t="s">
        <v>93</v>
      </c>
      <c r="F18" s="110" t="s">
        <v>41</v>
      </c>
      <c r="G18" s="110" t="s">
        <v>1097</v>
      </c>
      <c r="H18" s="111" t="s">
        <v>1098</v>
      </c>
      <c r="I18" s="110" t="s">
        <v>44</v>
      </c>
      <c r="J18" s="110">
        <v>3500.3</v>
      </c>
      <c r="K18" s="118">
        <f t="shared" si="4"/>
        <v>35.003</v>
      </c>
      <c r="L18" s="118">
        <f t="shared" si="5"/>
        <v>35.003</v>
      </c>
      <c r="M18" s="118"/>
      <c r="N18" s="118">
        <f>J18*0.01</f>
        <v>35.003</v>
      </c>
      <c r="O18" s="118"/>
      <c r="P18" s="118"/>
      <c r="Q18" s="110"/>
      <c r="R18" s="110"/>
      <c r="S18" s="110"/>
      <c r="T18" s="110"/>
      <c r="U18" s="110"/>
      <c r="V18" s="110"/>
      <c r="W18" s="110">
        <v>2432</v>
      </c>
      <c r="X18" s="110" t="s">
        <v>1099</v>
      </c>
      <c r="Y18" s="110" t="s">
        <v>1100</v>
      </c>
      <c r="Z18" s="110" t="s">
        <v>1092</v>
      </c>
      <c r="AA18" s="112" t="s">
        <v>1087</v>
      </c>
    </row>
    <row r="19" s="100" customFormat="1" ht="134" customHeight="1" spans="1:27">
      <c r="A19" s="110">
        <v>10</v>
      </c>
      <c r="B19" s="110" t="s">
        <v>91</v>
      </c>
      <c r="C19" s="110" t="s">
        <v>119</v>
      </c>
      <c r="D19" s="110" t="s">
        <v>36</v>
      </c>
      <c r="E19" s="110" t="s">
        <v>40</v>
      </c>
      <c r="F19" s="110" t="s">
        <v>41</v>
      </c>
      <c r="G19" s="110" t="s">
        <v>1101</v>
      </c>
      <c r="H19" s="111" t="s">
        <v>1102</v>
      </c>
      <c r="I19" s="110" t="s">
        <v>44</v>
      </c>
      <c r="J19" s="110">
        <v>6434.99</v>
      </c>
      <c r="K19" s="118">
        <f t="shared" si="4"/>
        <v>289.57455</v>
      </c>
      <c r="L19" s="118">
        <f t="shared" si="5"/>
        <v>289.57455</v>
      </c>
      <c r="M19" s="118"/>
      <c r="N19" s="118">
        <f>J19*0.045</f>
        <v>289.57455</v>
      </c>
      <c r="O19" s="118"/>
      <c r="P19" s="118"/>
      <c r="Q19" s="110"/>
      <c r="R19" s="110"/>
      <c r="S19" s="110"/>
      <c r="T19" s="110"/>
      <c r="U19" s="110"/>
      <c r="V19" s="110"/>
      <c r="W19" s="110">
        <v>15000</v>
      </c>
      <c r="X19" s="110" t="s">
        <v>409</v>
      </c>
      <c r="Y19" s="110" t="s">
        <v>410</v>
      </c>
      <c r="Z19" s="110" t="s">
        <v>1103</v>
      </c>
      <c r="AA19" s="112" t="s">
        <v>1087</v>
      </c>
    </row>
    <row r="20" s="100" customFormat="1" ht="90" customHeight="1" spans="1:27">
      <c r="A20" s="110">
        <v>11</v>
      </c>
      <c r="B20" s="110" t="s">
        <v>118</v>
      </c>
      <c r="C20" s="110" t="s">
        <v>1104</v>
      </c>
      <c r="D20" s="110" t="s">
        <v>36</v>
      </c>
      <c r="E20" s="110" t="s">
        <v>40</v>
      </c>
      <c r="F20" s="110" t="s">
        <v>41</v>
      </c>
      <c r="G20" s="110" t="s">
        <v>1105</v>
      </c>
      <c r="H20" s="111" t="s">
        <v>1106</v>
      </c>
      <c r="I20" s="110" t="s">
        <v>44</v>
      </c>
      <c r="J20" s="110">
        <v>504.7</v>
      </c>
      <c r="K20" s="118">
        <f t="shared" si="4"/>
        <v>75.705</v>
      </c>
      <c r="L20" s="118">
        <f t="shared" si="5"/>
        <v>75.705</v>
      </c>
      <c r="M20" s="118"/>
      <c r="N20" s="118">
        <f>J20*0.15</f>
        <v>75.705</v>
      </c>
      <c r="O20" s="118"/>
      <c r="P20" s="118"/>
      <c r="Q20" s="110"/>
      <c r="R20" s="110"/>
      <c r="S20" s="110"/>
      <c r="T20" s="110"/>
      <c r="U20" s="110"/>
      <c r="V20" s="110"/>
      <c r="W20" s="110">
        <v>360</v>
      </c>
      <c r="X20" s="110" t="s">
        <v>409</v>
      </c>
      <c r="Y20" s="110" t="s">
        <v>410</v>
      </c>
      <c r="Z20" s="128" t="s">
        <v>1103</v>
      </c>
      <c r="AA20" s="112" t="s">
        <v>1087</v>
      </c>
    </row>
    <row r="21" s="100" customFormat="1" ht="144" customHeight="1" spans="1:27">
      <c r="A21" s="110">
        <v>12</v>
      </c>
      <c r="B21" s="110" t="s">
        <v>123</v>
      </c>
      <c r="C21" s="110" t="s">
        <v>124</v>
      </c>
      <c r="D21" s="110" t="s">
        <v>36</v>
      </c>
      <c r="E21" s="110" t="s">
        <v>40</v>
      </c>
      <c r="F21" s="110" t="s">
        <v>41</v>
      </c>
      <c r="G21" s="110" t="s">
        <v>1107</v>
      </c>
      <c r="H21" s="111" t="s">
        <v>1108</v>
      </c>
      <c r="I21" s="110" t="s">
        <v>44</v>
      </c>
      <c r="J21" s="110">
        <v>831.32</v>
      </c>
      <c r="K21" s="118">
        <f t="shared" si="4"/>
        <v>24.9396</v>
      </c>
      <c r="L21" s="118">
        <f t="shared" si="5"/>
        <v>24.9396</v>
      </c>
      <c r="M21" s="118"/>
      <c r="N21" s="118">
        <f>J21*0.03</f>
        <v>24.9396</v>
      </c>
      <c r="O21" s="118"/>
      <c r="P21" s="118"/>
      <c r="Q21" s="110"/>
      <c r="R21" s="110"/>
      <c r="S21" s="110"/>
      <c r="T21" s="110"/>
      <c r="U21" s="110"/>
      <c r="V21" s="110"/>
      <c r="W21" s="110">
        <v>4820</v>
      </c>
      <c r="X21" s="110" t="s">
        <v>409</v>
      </c>
      <c r="Y21" s="110" t="s">
        <v>410</v>
      </c>
      <c r="Z21" s="128" t="s">
        <v>1103</v>
      </c>
      <c r="AA21" s="112" t="s">
        <v>1087</v>
      </c>
    </row>
    <row r="22" s="100" customFormat="1" ht="184" customHeight="1" spans="1:27">
      <c r="A22" s="110">
        <v>13</v>
      </c>
      <c r="B22" s="110" t="s">
        <v>128</v>
      </c>
      <c r="C22" s="110" t="s">
        <v>129</v>
      </c>
      <c r="D22" s="110" t="s">
        <v>36</v>
      </c>
      <c r="E22" s="110" t="s">
        <v>40</v>
      </c>
      <c r="F22" s="110" t="s">
        <v>41</v>
      </c>
      <c r="G22" s="110" t="s">
        <v>1109</v>
      </c>
      <c r="H22" s="111" t="s">
        <v>1110</v>
      </c>
      <c r="I22" s="110" t="s">
        <v>44</v>
      </c>
      <c r="J22" s="110">
        <v>6503.41</v>
      </c>
      <c r="K22" s="118">
        <f t="shared" si="4"/>
        <v>650.341</v>
      </c>
      <c r="L22" s="118">
        <f t="shared" si="5"/>
        <v>650.341</v>
      </c>
      <c r="M22" s="118">
        <f>J22*0.1</f>
        <v>650.341</v>
      </c>
      <c r="N22" s="118"/>
      <c r="O22" s="118"/>
      <c r="P22" s="118"/>
      <c r="Q22" s="110"/>
      <c r="R22" s="110"/>
      <c r="S22" s="110"/>
      <c r="T22" s="110"/>
      <c r="U22" s="110"/>
      <c r="V22" s="110"/>
      <c r="W22" s="110">
        <v>56360</v>
      </c>
      <c r="X22" s="110" t="s">
        <v>409</v>
      </c>
      <c r="Y22" s="110" t="s">
        <v>410</v>
      </c>
      <c r="Z22" s="128" t="s">
        <v>1103</v>
      </c>
      <c r="AA22" s="112" t="s">
        <v>1087</v>
      </c>
    </row>
    <row r="23" s="100" customFormat="1" ht="173" customHeight="1" spans="1:27">
      <c r="A23" s="110">
        <v>14</v>
      </c>
      <c r="B23" s="110" t="s">
        <v>133</v>
      </c>
      <c r="C23" s="110" t="s">
        <v>134</v>
      </c>
      <c r="D23" s="110" t="s">
        <v>36</v>
      </c>
      <c r="E23" s="110" t="s">
        <v>70</v>
      </c>
      <c r="F23" s="110" t="s">
        <v>41</v>
      </c>
      <c r="G23" s="110" t="s">
        <v>1111</v>
      </c>
      <c r="H23" s="111" t="s">
        <v>1112</v>
      </c>
      <c r="I23" s="110" t="s">
        <v>137</v>
      </c>
      <c r="J23" s="110">
        <v>7386</v>
      </c>
      <c r="K23" s="118">
        <f t="shared" si="4"/>
        <v>2954.4</v>
      </c>
      <c r="L23" s="118">
        <f t="shared" si="5"/>
        <v>2954.4</v>
      </c>
      <c r="M23" s="118"/>
      <c r="N23" s="118">
        <f>J23*0.4</f>
        <v>2954.4</v>
      </c>
      <c r="O23" s="118"/>
      <c r="P23" s="118"/>
      <c r="Q23" s="110"/>
      <c r="R23" s="110"/>
      <c r="S23" s="110"/>
      <c r="T23" s="110"/>
      <c r="U23" s="110"/>
      <c r="V23" s="110"/>
      <c r="W23" s="110">
        <v>17052</v>
      </c>
      <c r="X23" s="110" t="s">
        <v>139</v>
      </c>
      <c r="Y23" s="129" t="s">
        <v>609</v>
      </c>
      <c r="Z23" s="128" t="s">
        <v>1113</v>
      </c>
      <c r="AA23" s="112" t="s">
        <v>1087</v>
      </c>
    </row>
    <row r="24" s="100" customFormat="1" ht="177" customHeight="1" spans="1:27">
      <c r="A24" s="110">
        <v>15</v>
      </c>
      <c r="B24" s="110" t="s">
        <v>141</v>
      </c>
      <c r="C24" s="110" t="s">
        <v>142</v>
      </c>
      <c r="D24" s="110" t="s">
        <v>36</v>
      </c>
      <c r="E24" s="110" t="s">
        <v>70</v>
      </c>
      <c r="F24" s="110" t="s">
        <v>41</v>
      </c>
      <c r="G24" s="110" t="s">
        <v>1114</v>
      </c>
      <c r="H24" s="111" t="s">
        <v>1115</v>
      </c>
      <c r="I24" s="110" t="s">
        <v>145</v>
      </c>
      <c r="J24" s="110">
        <v>28199</v>
      </c>
      <c r="K24" s="118">
        <f t="shared" si="4"/>
        <v>1127.96</v>
      </c>
      <c r="L24" s="118">
        <f t="shared" si="5"/>
        <v>1127.96</v>
      </c>
      <c r="M24" s="118"/>
      <c r="N24" s="118">
        <f>J24*0.04</f>
        <v>1127.96</v>
      </c>
      <c r="O24" s="118"/>
      <c r="P24" s="118"/>
      <c r="Q24" s="110"/>
      <c r="R24" s="110"/>
      <c r="S24" s="110"/>
      <c r="T24" s="110"/>
      <c r="U24" s="110"/>
      <c r="V24" s="110"/>
      <c r="W24" s="110">
        <v>20052</v>
      </c>
      <c r="X24" s="110" t="s">
        <v>139</v>
      </c>
      <c r="Y24" s="129" t="s">
        <v>609</v>
      </c>
      <c r="Z24" s="128" t="s">
        <v>1113</v>
      </c>
      <c r="AA24" s="112" t="s">
        <v>1087</v>
      </c>
    </row>
    <row r="25" s="100" customFormat="1" ht="187" customHeight="1" spans="1:27">
      <c r="A25" s="110">
        <v>16</v>
      </c>
      <c r="B25" s="110" t="s">
        <v>147</v>
      </c>
      <c r="C25" s="110" t="s">
        <v>148</v>
      </c>
      <c r="D25" s="110" t="s">
        <v>36</v>
      </c>
      <c r="E25" s="110" t="s">
        <v>70</v>
      </c>
      <c r="F25" s="110" t="s">
        <v>41</v>
      </c>
      <c r="G25" s="110" t="s">
        <v>1116</v>
      </c>
      <c r="H25" s="111" t="s">
        <v>1117</v>
      </c>
      <c r="I25" s="110" t="s">
        <v>137</v>
      </c>
      <c r="J25" s="110">
        <v>18282</v>
      </c>
      <c r="K25" s="118">
        <f t="shared" si="4"/>
        <v>5484.6</v>
      </c>
      <c r="L25" s="118">
        <f t="shared" si="5"/>
        <v>5484.6</v>
      </c>
      <c r="M25" s="118">
        <f>J25*0.3</f>
        <v>5484.6</v>
      </c>
      <c r="N25" s="118"/>
      <c r="O25" s="118"/>
      <c r="P25" s="118"/>
      <c r="Q25" s="110"/>
      <c r="R25" s="110"/>
      <c r="S25" s="110"/>
      <c r="T25" s="110"/>
      <c r="U25" s="110"/>
      <c r="V25" s="110"/>
      <c r="W25" s="110">
        <v>39960</v>
      </c>
      <c r="X25" s="110" t="s">
        <v>139</v>
      </c>
      <c r="Y25" s="129" t="s">
        <v>609</v>
      </c>
      <c r="Z25" s="128" t="s">
        <v>1113</v>
      </c>
      <c r="AA25" s="112" t="s">
        <v>1087</v>
      </c>
    </row>
    <row r="26" s="100" customFormat="1" ht="192" customHeight="1" spans="1:27">
      <c r="A26" s="110">
        <v>17</v>
      </c>
      <c r="B26" s="110" t="s">
        <v>152</v>
      </c>
      <c r="C26" s="110" t="s">
        <v>153</v>
      </c>
      <c r="D26" s="110" t="s">
        <v>36</v>
      </c>
      <c r="E26" s="110" t="s">
        <v>70</v>
      </c>
      <c r="F26" s="110" t="s">
        <v>41</v>
      </c>
      <c r="G26" s="110" t="s">
        <v>1116</v>
      </c>
      <c r="H26" s="111" t="s">
        <v>1118</v>
      </c>
      <c r="I26" s="110" t="s">
        <v>145</v>
      </c>
      <c r="J26" s="110">
        <v>102788</v>
      </c>
      <c r="K26" s="118">
        <f t="shared" si="4"/>
        <v>3083.64</v>
      </c>
      <c r="L26" s="118">
        <f t="shared" si="5"/>
        <v>3083.64</v>
      </c>
      <c r="M26" s="118">
        <f>J26*0.03</f>
        <v>3083.64</v>
      </c>
      <c r="N26" s="118"/>
      <c r="O26" s="118"/>
      <c r="P26" s="118"/>
      <c r="Q26" s="110"/>
      <c r="R26" s="110"/>
      <c r="S26" s="110"/>
      <c r="T26" s="110"/>
      <c r="U26" s="110"/>
      <c r="V26" s="110"/>
      <c r="W26" s="110">
        <v>62336</v>
      </c>
      <c r="X26" s="110" t="s">
        <v>139</v>
      </c>
      <c r="Y26" s="129" t="s">
        <v>609</v>
      </c>
      <c r="Z26" s="128" t="s">
        <v>1113</v>
      </c>
      <c r="AA26" s="112" t="s">
        <v>1087</v>
      </c>
    </row>
    <row r="27" s="100" customFormat="1" ht="167" customHeight="1" spans="1:27">
      <c r="A27" s="110">
        <v>18</v>
      </c>
      <c r="B27" s="110" t="s">
        <v>156</v>
      </c>
      <c r="C27" s="110" t="s">
        <v>157</v>
      </c>
      <c r="D27" s="110" t="s">
        <v>36</v>
      </c>
      <c r="E27" s="110" t="s">
        <v>70</v>
      </c>
      <c r="F27" s="110" t="s">
        <v>41</v>
      </c>
      <c r="G27" s="110" t="s">
        <v>1119</v>
      </c>
      <c r="H27" s="111" t="s">
        <v>1120</v>
      </c>
      <c r="I27" s="110" t="s">
        <v>160</v>
      </c>
      <c r="J27" s="110">
        <v>220982</v>
      </c>
      <c r="K27" s="118">
        <f t="shared" si="4"/>
        <v>220.982</v>
      </c>
      <c r="L27" s="118">
        <f t="shared" si="5"/>
        <v>220.982</v>
      </c>
      <c r="M27" s="118"/>
      <c r="N27" s="118">
        <f t="shared" ref="N27:N30" si="6">J27*0.001</f>
        <v>220.982</v>
      </c>
      <c r="O27" s="118"/>
      <c r="P27" s="118"/>
      <c r="Q27" s="110"/>
      <c r="R27" s="110"/>
      <c r="S27" s="110"/>
      <c r="T27" s="110"/>
      <c r="U27" s="110"/>
      <c r="V27" s="110"/>
      <c r="W27" s="110">
        <v>20210</v>
      </c>
      <c r="X27" s="110" t="s">
        <v>139</v>
      </c>
      <c r="Y27" s="129" t="s">
        <v>609</v>
      </c>
      <c r="Z27" s="128" t="s">
        <v>1103</v>
      </c>
      <c r="AA27" s="112" t="s">
        <v>1087</v>
      </c>
    </row>
    <row r="28" s="100" customFormat="1" ht="139" customHeight="1" spans="1:27">
      <c r="A28" s="110">
        <v>19</v>
      </c>
      <c r="B28" s="110" t="s">
        <v>162</v>
      </c>
      <c r="C28" s="110" t="s">
        <v>163</v>
      </c>
      <c r="D28" s="110" t="s">
        <v>36</v>
      </c>
      <c r="E28" s="110" t="s">
        <v>70</v>
      </c>
      <c r="F28" s="110" t="s">
        <v>41</v>
      </c>
      <c r="G28" s="110" t="s">
        <v>1121</v>
      </c>
      <c r="H28" s="111" t="s">
        <v>1122</v>
      </c>
      <c r="I28" s="110" t="s">
        <v>160</v>
      </c>
      <c r="J28" s="110">
        <v>37800</v>
      </c>
      <c r="K28" s="118">
        <f t="shared" si="4"/>
        <v>37.8</v>
      </c>
      <c r="L28" s="118">
        <f t="shared" si="5"/>
        <v>37.8</v>
      </c>
      <c r="M28" s="118"/>
      <c r="N28" s="118">
        <f t="shared" si="6"/>
        <v>37.8</v>
      </c>
      <c r="O28" s="118"/>
      <c r="P28" s="118"/>
      <c r="Q28" s="110"/>
      <c r="R28" s="110"/>
      <c r="S28" s="110"/>
      <c r="T28" s="110"/>
      <c r="U28" s="110"/>
      <c r="V28" s="110"/>
      <c r="W28" s="110">
        <v>3984</v>
      </c>
      <c r="X28" s="110" t="s">
        <v>139</v>
      </c>
      <c r="Y28" s="129" t="s">
        <v>609</v>
      </c>
      <c r="Z28" s="128" t="s">
        <v>1103</v>
      </c>
      <c r="AA28" s="112" t="s">
        <v>1087</v>
      </c>
    </row>
    <row r="29" s="100" customFormat="1" ht="142" customHeight="1" spans="1:27">
      <c r="A29" s="110">
        <v>20</v>
      </c>
      <c r="B29" s="110" t="s">
        <v>167</v>
      </c>
      <c r="C29" s="110" t="s">
        <v>168</v>
      </c>
      <c r="D29" s="110" t="s">
        <v>36</v>
      </c>
      <c r="E29" s="110" t="s">
        <v>70</v>
      </c>
      <c r="F29" s="110" t="s">
        <v>41</v>
      </c>
      <c r="G29" s="110" t="s">
        <v>1123</v>
      </c>
      <c r="H29" s="111" t="s">
        <v>1124</v>
      </c>
      <c r="I29" s="110" t="s">
        <v>160</v>
      </c>
      <c r="J29" s="110">
        <v>44766</v>
      </c>
      <c r="K29" s="118">
        <f t="shared" si="4"/>
        <v>44.766</v>
      </c>
      <c r="L29" s="118">
        <f t="shared" si="5"/>
        <v>44.766</v>
      </c>
      <c r="M29" s="118"/>
      <c r="N29" s="118">
        <f t="shared" si="6"/>
        <v>44.766</v>
      </c>
      <c r="O29" s="118"/>
      <c r="P29" s="118"/>
      <c r="Q29" s="110"/>
      <c r="R29" s="110"/>
      <c r="S29" s="110"/>
      <c r="T29" s="110"/>
      <c r="U29" s="110"/>
      <c r="V29" s="110"/>
      <c r="W29" s="110">
        <v>4444</v>
      </c>
      <c r="X29" s="110" t="s">
        <v>139</v>
      </c>
      <c r="Y29" s="129" t="s">
        <v>609</v>
      </c>
      <c r="Z29" s="128" t="s">
        <v>1103</v>
      </c>
      <c r="AA29" s="112" t="s">
        <v>1087</v>
      </c>
    </row>
    <row r="30" s="100" customFormat="1" ht="130" customHeight="1" spans="1:27">
      <c r="A30" s="110">
        <v>21</v>
      </c>
      <c r="B30" s="110" t="s">
        <v>172</v>
      </c>
      <c r="C30" s="110" t="s">
        <v>173</v>
      </c>
      <c r="D30" s="110" t="s">
        <v>36</v>
      </c>
      <c r="E30" s="110" t="s">
        <v>70</v>
      </c>
      <c r="F30" s="110" t="s">
        <v>41</v>
      </c>
      <c r="G30" s="110" t="s">
        <v>1125</v>
      </c>
      <c r="H30" s="111" t="s">
        <v>1126</v>
      </c>
      <c r="I30" s="110" t="s">
        <v>160</v>
      </c>
      <c r="J30" s="110">
        <v>92033</v>
      </c>
      <c r="K30" s="118">
        <f t="shared" si="4"/>
        <v>92.033</v>
      </c>
      <c r="L30" s="118">
        <f t="shared" si="5"/>
        <v>92.033</v>
      </c>
      <c r="M30" s="118"/>
      <c r="N30" s="118">
        <f t="shared" si="6"/>
        <v>92.033</v>
      </c>
      <c r="O30" s="118"/>
      <c r="P30" s="118"/>
      <c r="Q30" s="110"/>
      <c r="R30" s="110"/>
      <c r="S30" s="110"/>
      <c r="T30" s="110"/>
      <c r="U30" s="110"/>
      <c r="V30" s="110"/>
      <c r="W30" s="110">
        <v>5612</v>
      </c>
      <c r="X30" s="110" t="s">
        <v>139</v>
      </c>
      <c r="Y30" s="129" t="s">
        <v>609</v>
      </c>
      <c r="Z30" s="128" t="s">
        <v>1103</v>
      </c>
      <c r="AA30" s="112" t="s">
        <v>1087</v>
      </c>
    </row>
    <row r="31" s="100" customFormat="1" ht="134" customHeight="1" spans="1:27">
      <c r="A31" s="110">
        <v>22</v>
      </c>
      <c r="B31" s="110" t="s">
        <v>177</v>
      </c>
      <c r="C31" s="110" t="s">
        <v>178</v>
      </c>
      <c r="D31" s="110" t="s">
        <v>36</v>
      </c>
      <c r="E31" s="110" t="s">
        <v>70</v>
      </c>
      <c r="F31" s="110" t="s">
        <v>41</v>
      </c>
      <c r="G31" s="110" t="s">
        <v>1127</v>
      </c>
      <c r="H31" s="111" t="s">
        <v>1128</v>
      </c>
      <c r="I31" s="110" t="s">
        <v>181</v>
      </c>
      <c r="J31" s="110">
        <v>286</v>
      </c>
      <c r="K31" s="118">
        <f t="shared" si="4"/>
        <v>28.6</v>
      </c>
      <c r="L31" s="118">
        <f t="shared" si="5"/>
        <v>28.6</v>
      </c>
      <c r="M31" s="118"/>
      <c r="N31" s="118">
        <f t="shared" ref="N31:N33" si="7">J31*0.1</f>
        <v>28.6</v>
      </c>
      <c r="O31" s="118"/>
      <c r="P31" s="118"/>
      <c r="Q31" s="110"/>
      <c r="R31" s="110"/>
      <c r="S31" s="110"/>
      <c r="T31" s="110"/>
      <c r="U31" s="110"/>
      <c r="V31" s="110"/>
      <c r="W31" s="110">
        <v>1204</v>
      </c>
      <c r="X31" s="110" t="s">
        <v>139</v>
      </c>
      <c r="Y31" s="129" t="s">
        <v>609</v>
      </c>
      <c r="Z31" s="128" t="s">
        <v>1113</v>
      </c>
      <c r="AA31" s="112" t="s">
        <v>1087</v>
      </c>
    </row>
    <row r="32" s="100" customFormat="1" ht="125" customHeight="1" spans="1:27">
      <c r="A32" s="110">
        <v>23</v>
      </c>
      <c r="B32" s="110" t="s">
        <v>183</v>
      </c>
      <c r="C32" s="110" t="s">
        <v>184</v>
      </c>
      <c r="D32" s="110" t="s">
        <v>36</v>
      </c>
      <c r="E32" s="110" t="s">
        <v>70</v>
      </c>
      <c r="F32" s="110" t="s">
        <v>41</v>
      </c>
      <c r="G32" s="110" t="s">
        <v>1129</v>
      </c>
      <c r="H32" s="111" t="s">
        <v>1130</v>
      </c>
      <c r="I32" s="110" t="s">
        <v>181</v>
      </c>
      <c r="J32" s="110">
        <v>153</v>
      </c>
      <c r="K32" s="118">
        <f t="shared" si="4"/>
        <v>15.3</v>
      </c>
      <c r="L32" s="118">
        <f t="shared" si="5"/>
        <v>15.3</v>
      </c>
      <c r="M32" s="118"/>
      <c r="N32" s="118">
        <f t="shared" si="7"/>
        <v>15.3</v>
      </c>
      <c r="O32" s="118"/>
      <c r="P32" s="118"/>
      <c r="Q32" s="110"/>
      <c r="R32" s="110"/>
      <c r="S32" s="110"/>
      <c r="T32" s="110"/>
      <c r="U32" s="110"/>
      <c r="V32" s="110"/>
      <c r="W32" s="110">
        <v>544</v>
      </c>
      <c r="X32" s="110" t="s">
        <v>139</v>
      </c>
      <c r="Y32" s="129" t="s">
        <v>609</v>
      </c>
      <c r="Z32" s="128" t="s">
        <v>1113</v>
      </c>
      <c r="AA32" s="112" t="s">
        <v>1087</v>
      </c>
    </row>
    <row r="33" s="100" customFormat="1" ht="128" customHeight="1" spans="1:27">
      <c r="A33" s="110">
        <v>24</v>
      </c>
      <c r="B33" s="110" t="s">
        <v>188</v>
      </c>
      <c r="C33" s="110" t="s">
        <v>189</v>
      </c>
      <c r="D33" s="110" t="s">
        <v>36</v>
      </c>
      <c r="E33" s="110" t="s">
        <v>70</v>
      </c>
      <c r="F33" s="110" t="s">
        <v>41</v>
      </c>
      <c r="G33" s="110" t="s">
        <v>1131</v>
      </c>
      <c r="H33" s="111" t="s">
        <v>1132</v>
      </c>
      <c r="I33" s="110" t="s">
        <v>181</v>
      </c>
      <c r="J33" s="110">
        <v>2485</v>
      </c>
      <c r="K33" s="118">
        <f t="shared" si="4"/>
        <v>248.5</v>
      </c>
      <c r="L33" s="118">
        <f t="shared" si="5"/>
        <v>248.5</v>
      </c>
      <c r="M33" s="118"/>
      <c r="N33" s="118">
        <f t="shared" si="7"/>
        <v>248.5</v>
      </c>
      <c r="O33" s="118"/>
      <c r="P33" s="118"/>
      <c r="Q33" s="110"/>
      <c r="R33" s="110"/>
      <c r="S33" s="110"/>
      <c r="T33" s="110"/>
      <c r="U33" s="110"/>
      <c r="V33" s="110"/>
      <c r="W33" s="110">
        <v>9188</v>
      </c>
      <c r="X33" s="110" t="s">
        <v>139</v>
      </c>
      <c r="Y33" s="129" t="s">
        <v>609</v>
      </c>
      <c r="Z33" s="128" t="s">
        <v>1113</v>
      </c>
      <c r="AA33" s="112" t="s">
        <v>1087</v>
      </c>
    </row>
    <row r="34" s="100" customFormat="1" ht="150" customHeight="1" spans="1:27">
      <c r="A34" s="110">
        <v>25</v>
      </c>
      <c r="B34" s="110" t="s">
        <v>193</v>
      </c>
      <c r="C34" s="110" t="s">
        <v>194</v>
      </c>
      <c r="D34" s="110" t="s">
        <v>36</v>
      </c>
      <c r="E34" s="110" t="s">
        <v>70</v>
      </c>
      <c r="F34" s="110" t="s">
        <v>41</v>
      </c>
      <c r="G34" s="110" t="s">
        <v>195</v>
      </c>
      <c r="H34" s="111" t="s">
        <v>1133</v>
      </c>
      <c r="I34" s="110" t="s">
        <v>197</v>
      </c>
      <c r="J34" s="110">
        <v>57472.1</v>
      </c>
      <c r="K34" s="118">
        <f t="shared" si="4"/>
        <v>287.3605</v>
      </c>
      <c r="L34" s="118">
        <f t="shared" si="5"/>
        <v>287.3605</v>
      </c>
      <c r="M34" s="118"/>
      <c r="N34" s="118">
        <f>J34*0.005</f>
        <v>287.3605</v>
      </c>
      <c r="O34" s="118"/>
      <c r="P34" s="118"/>
      <c r="Q34" s="110"/>
      <c r="R34" s="110"/>
      <c r="S34" s="110"/>
      <c r="T34" s="110"/>
      <c r="U34" s="110"/>
      <c r="V34" s="110"/>
      <c r="W34" s="110">
        <v>9468</v>
      </c>
      <c r="X34" s="110" t="s">
        <v>139</v>
      </c>
      <c r="Y34" s="129" t="s">
        <v>609</v>
      </c>
      <c r="Z34" s="128" t="s">
        <v>1113</v>
      </c>
      <c r="AA34" s="112" t="s">
        <v>1093</v>
      </c>
    </row>
    <row r="35" s="100" customFormat="1" ht="200" customHeight="1" spans="1:27">
      <c r="A35" s="110">
        <v>26</v>
      </c>
      <c r="B35" s="110" t="s">
        <v>207</v>
      </c>
      <c r="C35" s="110" t="s">
        <v>69</v>
      </c>
      <c r="D35" s="110" t="s">
        <v>36</v>
      </c>
      <c r="E35" s="110" t="s">
        <v>70</v>
      </c>
      <c r="F35" s="110" t="s">
        <v>41</v>
      </c>
      <c r="G35" s="110" t="s">
        <v>71</v>
      </c>
      <c r="H35" s="111" t="s">
        <v>1134</v>
      </c>
      <c r="I35" s="110" t="s">
        <v>44</v>
      </c>
      <c r="J35" s="110">
        <v>140202.86</v>
      </c>
      <c r="K35" s="118">
        <f t="shared" si="4"/>
        <v>560.81144</v>
      </c>
      <c r="L35" s="118">
        <f t="shared" si="5"/>
        <v>560.81144</v>
      </c>
      <c r="M35" s="118"/>
      <c r="N35" s="118">
        <f>J35*0.004</f>
        <v>560.81144</v>
      </c>
      <c r="O35" s="118"/>
      <c r="P35" s="118"/>
      <c r="Q35" s="110"/>
      <c r="R35" s="110"/>
      <c r="S35" s="110"/>
      <c r="T35" s="110"/>
      <c r="U35" s="110"/>
      <c r="V35" s="110"/>
      <c r="W35" s="110">
        <v>63492</v>
      </c>
      <c r="X35" s="110" t="s">
        <v>1081</v>
      </c>
      <c r="Y35" s="110" t="s">
        <v>1082</v>
      </c>
      <c r="Z35" s="110" t="s">
        <v>1083</v>
      </c>
      <c r="AA35" s="112" t="s">
        <v>1087</v>
      </c>
    </row>
    <row r="36" s="100" customFormat="1" ht="100" customHeight="1" spans="1:27">
      <c r="A36" s="110">
        <v>27</v>
      </c>
      <c r="B36" s="110" t="s">
        <v>215</v>
      </c>
      <c r="C36" s="110" t="s">
        <v>208</v>
      </c>
      <c r="D36" s="110" t="s">
        <v>36</v>
      </c>
      <c r="E36" s="110" t="s">
        <v>209</v>
      </c>
      <c r="F36" s="112" t="s">
        <v>41</v>
      </c>
      <c r="G36" s="112" t="s">
        <v>1052</v>
      </c>
      <c r="H36" s="113" t="s">
        <v>211</v>
      </c>
      <c r="I36" s="112" t="s">
        <v>212</v>
      </c>
      <c r="J36" s="112">
        <f>32673+10185</f>
        <v>42858</v>
      </c>
      <c r="K36" s="118">
        <f t="shared" si="4"/>
        <v>1000</v>
      </c>
      <c r="L36" s="118">
        <f t="shared" si="5"/>
        <v>1000</v>
      </c>
      <c r="M36" s="119">
        <v>1000</v>
      </c>
      <c r="N36" s="119"/>
      <c r="O36" s="119"/>
      <c r="P36" s="119"/>
      <c r="Q36" s="112"/>
      <c r="R36" s="112"/>
      <c r="S36" s="112"/>
      <c r="T36" s="112"/>
      <c r="U36" s="112"/>
      <c r="V36" s="112"/>
      <c r="W36" s="112">
        <v>9415</v>
      </c>
      <c r="X36" s="112" t="s">
        <v>79</v>
      </c>
      <c r="Y36" s="130" t="s">
        <v>1135</v>
      </c>
      <c r="Z36" s="110"/>
      <c r="AA36" s="112" t="s">
        <v>1087</v>
      </c>
    </row>
    <row r="37" s="101" customFormat="1" ht="43" customHeight="1" spans="1:27">
      <c r="A37" s="114" t="s">
        <v>214</v>
      </c>
      <c r="B37" s="114"/>
      <c r="C37" s="114"/>
      <c r="D37" s="115"/>
      <c r="E37" s="116"/>
      <c r="F37" s="116"/>
      <c r="G37" s="116"/>
      <c r="H37" s="116">
        <v>28</v>
      </c>
      <c r="I37" s="120"/>
      <c r="J37" s="120"/>
      <c r="K37" s="121">
        <f t="shared" ref="K37:V37" si="8">SUM(K38:K65)</f>
        <v>24792.246</v>
      </c>
      <c r="L37" s="121">
        <f t="shared" si="8"/>
        <v>24630.366</v>
      </c>
      <c r="M37" s="121">
        <f t="shared" si="8"/>
        <v>24630.366</v>
      </c>
      <c r="N37" s="121">
        <f t="shared" si="8"/>
        <v>0</v>
      </c>
      <c r="O37" s="121">
        <f t="shared" si="8"/>
        <v>0</v>
      </c>
      <c r="P37" s="121">
        <f t="shared" si="8"/>
        <v>0</v>
      </c>
      <c r="Q37" s="121">
        <f t="shared" si="8"/>
        <v>0</v>
      </c>
      <c r="R37" s="121">
        <f t="shared" si="8"/>
        <v>0</v>
      </c>
      <c r="S37" s="121">
        <f t="shared" si="8"/>
        <v>0</v>
      </c>
      <c r="T37" s="121">
        <f t="shared" si="8"/>
        <v>0</v>
      </c>
      <c r="U37" s="121">
        <f t="shared" si="8"/>
        <v>161.88</v>
      </c>
      <c r="V37" s="121">
        <f t="shared" si="8"/>
        <v>0</v>
      </c>
      <c r="W37" s="116"/>
      <c r="X37" s="124"/>
      <c r="Y37" s="124"/>
      <c r="Z37" s="124"/>
      <c r="AA37" s="131"/>
    </row>
    <row r="38" s="100" customFormat="1" ht="127.5" spans="1:27">
      <c r="A38" s="110">
        <v>28</v>
      </c>
      <c r="B38" s="110" t="s">
        <v>220</v>
      </c>
      <c r="C38" s="110" t="s">
        <v>216</v>
      </c>
      <c r="D38" s="110" t="s">
        <v>36</v>
      </c>
      <c r="E38" s="110" t="s">
        <v>40</v>
      </c>
      <c r="F38" s="110" t="s">
        <v>41</v>
      </c>
      <c r="G38" s="110" t="s">
        <v>217</v>
      </c>
      <c r="H38" s="111" t="s">
        <v>1136</v>
      </c>
      <c r="I38" s="110" t="s">
        <v>44</v>
      </c>
      <c r="J38" s="110">
        <v>3500</v>
      </c>
      <c r="K38" s="118">
        <f t="shared" ref="K38:K65" si="9">SUM(L38,T38,U38,V38)</f>
        <v>630</v>
      </c>
      <c r="L38" s="118">
        <f t="shared" ref="L38:L65" si="10">SUM(M38:S38)</f>
        <v>630</v>
      </c>
      <c r="M38" s="118">
        <f t="shared" ref="M38:M53" si="11">J38*0.18</f>
        <v>630</v>
      </c>
      <c r="N38" s="118"/>
      <c r="O38" s="118"/>
      <c r="P38" s="118"/>
      <c r="Q38" s="110"/>
      <c r="R38" s="110"/>
      <c r="S38" s="110"/>
      <c r="T38" s="110"/>
      <c r="U38" s="110"/>
      <c r="V38" s="110"/>
      <c r="W38" s="110">
        <v>500</v>
      </c>
      <c r="X38" s="110" t="s">
        <v>1090</v>
      </c>
      <c r="Y38" s="110" t="s">
        <v>1091</v>
      </c>
      <c r="Z38" s="110"/>
      <c r="AA38" s="112" t="s">
        <v>1087</v>
      </c>
    </row>
    <row r="39" s="100" customFormat="1" ht="127.5" spans="1:27">
      <c r="A39" s="110">
        <v>29</v>
      </c>
      <c r="B39" s="110" t="s">
        <v>225</v>
      </c>
      <c r="C39" s="110" t="s">
        <v>221</v>
      </c>
      <c r="D39" s="110" t="s">
        <v>36</v>
      </c>
      <c r="E39" s="110" t="s">
        <v>40</v>
      </c>
      <c r="F39" s="110" t="s">
        <v>41</v>
      </c>
      <c r="G39" s="110" t="s">
        <v>222</v>
      </c>
      <c r="H39" s="111" t="s">
        <v>223</v>
      </c>
      <c r="I39" s="110" t="s">
        <v>44</v>
      </c>
      <c r="J39" s="110">
        <v>5975.7</v>
      </c>
      <c r="K39" s="118">
        <f t="shared" si="9"/>
        <v>1075.626</v>
      </c>
      <c r="L39" s="118">
        <f t="shared" si="10"/>
        <v>1075.626</v>
      </c>
      <c r="M39" s="118">
        <f t="shared" si="11"/>
        <v>1075.626</v>
      </c>
      <c r="N39" s="118"/>
      <c r="O39" s="118"/>
      <c r="P39" s="118"/>
      <c r="Q39" s="110"/>
      <c r="R39" s="110"/>
      <c r="S39" s="110"/>
      <c r="T39" s="110"/>
      <c r="U39" s="110"/>
      <c r="V39" s="110"/>
      <c r="W39" s="110">
        <v>1500</v>
      </c>
      <c r="X39" s="110" t="s">
        <v>1090</v>
      </c>
      <c r="Y39" s="110" t="s">
        <v>1091</v>
      </c>
      <c r="Z39" s="110"/>
      <c r="AA39" s="112" t="s">
        <v>1087</v>
      </c>
    </row>
    <row r="40" s="100" customFormat="1" ht="127.5" spans="1:27">
      <c r="A40" s="110">
        <v>30</v>
      </c>
      <c r="B40" s="110" t="s">
        <v>230</v>
      </c>
      <c r="C40" s="110" t="s">
        <v>226</v>
      </c>
      <c r="D40" s="110" t="s">
        <v>36</v>
      </c>
      <c r="E40" s="110" t="s">
        <v>40</v>
      </c>
      <c r="F40" s="110" t="s">
        <v>41</v>
      </c>
      <c r="G40" s="110" t="s">
        <v>227</v>
      </c>
      <c r="H40" s="111" t="s">
        <v>1137</v>
      </c>
      <c r="I40" s="110" t="s">
        <v>44</v>
      </c>
      <c r="J40" s="110">
        <v>7600</v>
      </c>
      <c r="K40" s="118">
        <f t="shared" si="9"/>
        <v>1529.88</v>
      </c>
      <c r="L40" s="118">
        <f t="shared" si="10"/>
        <v>1368</v>
      </c>
      <c r="M40" s="118">
        <f t="shared" si="11"/>
        <v>1368</v>
      </c>
      <c r="N40" s="118"/>
      <c r="O40" s="118"/>
      <c r="P40" s="118"/>
      <c r="Q40" s="110"/>
      <c r="R40" s="110"/>
      <c r="S40" s="110"/>
      <c r="T40" s="110"/>
      <c r="U40" s="110">
        <f>94.88+67</f>
        <v>161.88</v>
      </c>
      <c r="V40" s="110"/>
      <c r="W40" s="110">
        <v>1600</v>
      </c>
      <c r="X40" s="110" t="s">
        <v>1090</v>
      </c>
      <c r="Y40" s="110" t="s">
        <v>1091</v>
      </c>
      <c r="Z40" s="110"/>
      <c r="AA40" s="112" t="s">
        <v>1087</v>
      </c>
    </row>
    <row r="41" s="100" customFormat="1" ht="127.5" spans="1:27">
      <c r="A41" s="110">
        <v>31</v>
      </c>
      <c r="B41" s="110" t="s">
        <v>235</v>
      </c>
      <c r="C41" s="110" t="s">
        <v>231</v>
      </c>
      <c r="D41" s="110" t="s">
        <v>36</v>
      </c>
      <c r="E41" s="110" t="s">
        <v>40</v>
      </c>
      <c r="F41" s="110" t="s">
        <v>41</v>
      </c>
      <c r="G41" s="110" t="s">
        <v>232</v>
      </c>
      <c r="H41" s="111" t="s">
        <v>233</v>
      </c>
      <c r="I41" s="110" t="s">
        <v>44</v>
      </c>
      <c r="J41" s="110">
        <v>6560</v>
      </c>
      <c r="K41" s="118">
        <f t="shared" si="9"/>
        <v>1180.8</v>
      </c>
      <c r="L41" s="118">
        <f t="shared" si="10"/>
        <v>1180.8</v>
      </c>
      <c r="M41" s="118">
        <f t="shared" si="11"/>
        <v>1180.8</v>
      </c>
      <c r="N41" s="118"/>
      <c r="O41" s="118"/>
      <c r="P41" s="118"/>
      <c r="Q41" s="110"/>
      <c r="R41" s="110"/>
      <c r="S41" s="110"/>
      <c r="T41" s="110"/>
      <c r="U41" s="110"/>
      <c r="V41" s="110"/>
      <c r="W41" s="110">
        <v>700</v>
      </c>
      <c r="X41" s="110" t="s">
        <v>1090</v>
      </c>
      <c r="Y41" s="110" t="s">
        <v>1091</v>
      </c>
      <c r="Z41" s="110"/>
      <c r="AA41" s="112" t="s">
        <v>1087</v>
      </c>
    </row>
    <row r="42" s="100" customFormat="1" ht="127.5" spans="1:27">
      <c r="A42" s="110">
        <v>32</v>
      </c>
      <c r="B42" s="110" t="s">
        <v>239</v>
      </c>
      <c r="C42" s="110" t="s">
        <v>236</v>
      </c>
      <c r="D42" s="110" t="s">
        <v>36</v>
      </c>
      <c r="E42" s="110" t="s">
        <v>40</v>
      </c>
      <c r="F42" s="110" t="s">
        <v>41</v>
      </c>
      <c r="G42" s="110" t="s">
        <v>99</v>
      </c>
      <c r="H42" s="111" t="s">
        <v>237</v>
      </c>
      <c r="I42" s="110" t="s">
        <v>44</v>
      </c>
      <c r="J42" s="110">
        <v>6937</v>
      </c>
      <c r="K42" s="118">
        <f t="shared" si="9"/>
        <v>1248.66</v>
      </c>
      <c r="L42" s="118">
        <f t="shared" si="10"/>
        <v>1248.66</v>
      </c>
      <c r="M42" s="118">
        <f t="shared" si="11"/>
        <v>1248.66</v>
      </c>
      <c r="N42" s="118"/>
      <c r="O42" s="118"/>
      <c r="P42" s="118"/>
      <c r="Q42" s="110"/>
      <c r="R42" s="110"/>
      <c r="S42" s="110"/>
      <c r="T42" s="110"/>
      <c r="U42" s="110"/>
      <c r="V42" s="110"/>
      <c r="W42" s="110">
        <v>1800</v>
      </c>
      <c r="X42" s="110" t="s">
        <v>1090</v>
      </c>
      <c r="Y42" s="110" t="s">
        <v>1091</v>
      </c>
      <c r="Z42" s="110"/>
      <c r="AA42" s="112" t="s">
        <v>1087</v>
      </c>
    </row>
    <row r="43" s="100" customFormat="1" ht="127.5" spans="1:27">
      <c r="A43" s="110">
        <v>33</v>
      </c>
      <c r="B43" s="110" t="s">
        <v>244</v>
      </c>
      <c r="C43" s="110" t="s">
        <v>240</v>
      </c>
      <c r="D43" s="110" t="s">
        <v>36</v>
      </c>
      <c r="E43" s="110" t="s">
        <v>40</v>
      </c>
      <c r="F43" s="110" t="s">
        <v>41</v>
      </c>
      <c r="G43" s="110" t="s">
        <v>241</v>
      </c>
      <c r="H43" s="111" t="s">
        <v>242</v>
      </c>
      <c r="I43" s="110" t="s">
        <v>44</v>
      </c>
      <c r="J43" s="110">
        <v>1500</v>
      </c>
      <c r="K43" s="118">
        <f t="shared" si="9"/>
        <v>270</v>
      </c>
      <c r="L43" s="118">
        <f t="shared" si="10"/>
        <v>270</v>
      </c>
      <c r="M43" s="118">
        <f t="shared" si="11"/>
        <v>270</v>
      </c>
      <c r="N43" s="118"/>
      <c r="O43" s="118"/>
      <c r="P43" s="118"/>
      <c r="Q43" s="110"/>
      <c r="R43" s="110"/>
      <c r="S43" s="110"/>
      <c r="T43" s="110"/>
      <c r="U43" s="110"/>
      <c r="V43" s="110"/>
      <c r="W43" s="110">
        <v>600</v>
      </c>
      <c r="X43" s="110" t="s">
        <v>1090</v>
      </c>
      <c r="Y43" s="110" t="s">
        <v>1091</v>
      </c>
      <c r="Z43" s="110"/>
      <c r="AA43" s="112" t="s">
        <v>1087</v>
      </c>
    </row>
    <row r="44" s="100" customFormat="1" ht="127.5" spans="1:27">
      <c r="A44" s="110">
        <v>34</v>
      </c>
      <c r="B44" s="110" t="s">
        <v>249</v>
      </c>
      <c r="C44" s="110" t="s">
        <v>245</v>
      </c>
      <c r="D44" s="110" t="s">
        <v>36</v>
      </c>
      <c r="E44" s="110" t="s">
        <v>40</v>
      </c>
      <c r="F44" s="110" t="s">
        <v>41</v>
      </c>
      <c r="G44" s="110" t="s">
        <v>246</v>
      </c>
      <c r="H44" s="111" t="s">
        <v>247</v>
      </c>
      <c r="I44" s="110" t="s">
        <v>44</v>
      </c>
      <c r="J44" s="110">
        <v>4900</v>
      </c>
      <c r="K44" s="118">
        <f t="shared" si="9"/>
        <v>882</v>
      </c>
      <c r="L44" s="118">
        <f t="shared" si="10"/>
        <v>882</v>
      </c>
      <c r="M44" s="118">
        <f t="shared" si="11"/>
        <v>882</v>
      </c>
      <c r="N44" s="118"/>
      <c r="O44" s="118"/>
      <c r="P44" s="118"/>
      <c r="Q44" s="110"/>
      <c r="R44" s="110"/>
      <c r="S44" s="110"/>
      <c r="T44" s="110"/>
      <c r="U44" s="110"/>
      <c r="V44" s="110"/>
      <c r="W44" s="110">
        <v>300</v>
      </c>
      <c r="X44" s="110" t="s">
        <v>1090</v>
      </c>
      <c r="Y44" s="110" t="s">
        <v>1091</v>
      </c>
      <c r="Z44" s="110"/>
      <c r="AA44" s="112" t="s">
        <v>1087</v>
      </c>
    </row>
    <row r="45" s="100" customFormat="1" ht="127.5" spans="1:27">
      <c r="A45" s="110">
        <v>35</v>
      </c>
      <c r="B45" s="110" t="s">
        <v>254</v>
      </c>
      <c r="C45" s="110" t="s">
        <v>250</v>
      </c>
      <c r="D45" s="110" t="s">
        <v>36</v>
      </c>
      <c r="E45" s="110" t="s">
        <v>40</v>
      </c>
      <c r="F45" s="110" t="s">
        <v>41</v>
      </c>
      <c r="G45" s="110" t="s">
        <v>251</v>
      </c>
      <c r="H45" s="111" t="s">
        <v>252</v>
      </c>
      <c r="I45" s="110" t="s">
        <v>44</v>
      </c>
      <c r="J45" s="110">
        <v>7076</v>
      </c>
      <c r="K45" s="118">
        <f t="shared" si="9"/>
        <v>1273.68</v>
      </c>
      <c r="L45" s="118">
        <f t="shared" si="10"/>
        <v>1273.68</v>
      </c>
      <c r="M45" s="118">
        <f t="shared" si="11"/>
        <v>1273.68</v>
      </c>
      <c r="N45" s="118"/>
      <c r="O45" s="118"/>
      <c r="P45" s="118"/>
      <c r="Q45" s="110"/>
      <c r="R45" s="110"/>
      <c r="S45" s="110"/>
      <c r="T45" s="110"/>
      <c r="U45" s="110"/>
      <c r="V45" s="110"/>
      <c r="W45" s="110">
        <v>1700</v>
      </c>
      <c r="X45" s="110" t="s">
        <v>1090</v>
      </c>
      <c r="Y45" s="110" t="s">
        <v>1091</v>
      </c>
      <c r="Z45" s="110"/>
      <c r="AA45" s="112" t="s">
        <v>1087</v>
      </c>
    </row>
    <row r="46" s="100" customFormat="1" ht="127.5" spans="1:27">
      <c r="A46" s="110">
        <v>36</v>
      </c>
      <c r="B46" s="110" t="s">
        <v>259</v>
      </c>
      <c r="C46" s="110" t="s">
        <v>255</v>
      </c>
      <c r="D46" s="110" t="s">
        <v>36</v>
      </c>
      <c r="E46" s="110" t="s">
        <v>40</v>
      </c>
      <c r="F46" s="110" t="s">
        <v>41</v>
      </c>
      <c r="G46" s="110" t="s">
        <v>256</v>
      </c>
      <c r="H46" s="111" t="s">
        <v>257</v>
      </c>
      <c r="I46" s="110" t="s">
        <v>44</v>
      </c>
      <c r="J46" s="110">
        <v>4870</v>
      </c>
      <c r="K46" s="118">
        <f t="shared" si="9"/>
        <v>876.6</v>
      </c>
      <c r="L46" s="118">
        <f t="shared" si="10"/>
        <v>876.6</v>
      </c>
      <c r="M46" s="118">
        <f t="shared" si="11"/>
        <v>876.6</v>
      </c>
      <c r="N46" s="118"/>
      <c r="O46" s="118"/>
      <c r="P46" s="118"/>
      <c r="Q46" s="110"/>
      <c r="R46" s="110"/>
      <c r="S46" s="110"/>
      <c r="T46" s="110"/>
      <c r="U46" s="110"/>
      <c r="V46" s="110"/>
      <c r="W46" s="110">
        <v>876</v>
      </c>
      <c r="X46" s="110" t="s">
        <v>1090</v>
      </c>
      <c r="Y46" s="110" t="s">
        <v>1091</v>
      </c>
      <c r="Z46" s="110"/>
      <c r="AA46" s="112" t="s">
        <v>1087</v>
      </c>
    </row>
    <row r="47" s="100" customFormat="1" ht="127.5" spans="1:27">
      <c r="A47" s="110">
        <v>37</v>
      </c>
      <c r="B47" s="110" t="s">
        <v>264</v>
      </c>
      <c r="C47" s="110" t="s">
        <v>260</v>
      </c>
      <c r="D47" s="110" t="s">
        <v>36</v>
      </c>
      <c r="E47" s="110" t="s">
        <v>40</v>
      </c>
      <c r="F47" s="110" t="s">
        <v>41</v>
      </c>
      <c r="G47" s="110" t="s">
        <v>261</v>
      </c>
      <c r="H47" s="111" t="s">
        <v>1138</v>
      </c>
      <c r="I47" s="110" t="s">
        <v>44</v>
      </c>
      <c r="J47" s="110">
        <v>4350</v>
      </c>
      <c r="K47" s="118">
        <f t="shared" si="9"/>
        <v>783</v>
      </c>
      <c r="L47" s="118">
        <f t="shared" si="10"/>
        <v>783</v>
      </c>
      <c r="M47" s="118">
        <f t="shared" si="11"/>
        <v>783</v>
      </c>
      <c r="N47" s="118"/>
      <c r="O47" s="118"/>
      <c r="P47" s="118"/>
      <c r="Q47" s="110"/>
      <c r="R47" s="110"/>
      <c r="S47" s="110"/>
      <c r="T47" s="110"/>
      <c r="U47" s="110"/>
      <c r="V47" s="110"/>
      <c r="W47" s="110">
        <v>243</v>
      </c>
      <c r="X47" s="110" t="s">
        <v>1090</v>
      </c>
      <c r="Y47" s="110" t="s">
        <v>1091</v>
      </c>
      <c r="Z47" s="110"/>
      <c r="AA47" s="112" t="s">
        <v>1087</v>
      </c>
    </row>
    <row r="48" s="100" customFormat="1" ht="127.5" spans="1:27">
      <c r="A48" s="110">
        <v>38</v>
      </c>
      <c r="B48" s="110" t="s">
        <v>269</v>
      </c>
      <c r="C48" s="110" t="s">
        <v>265</v>
      </c>
      <c r="D48" s="110" t="s">
        <v>36</v>
      </c>
      <c r="E48" s="110" t="s">
        <v>40</v>
      </c>
      <c r="F48" s="110" t="s">
        <v>41</v>
      </c>
      <c r="G48" s="110" t="s">
        <v>266</v>
      </c>
      <c r="H48" s="111" t="s">
        <v>267</v>
      </c>
      <c r="I48" s="110" t="s">
        <v>44</v>
      </c>
      <c r="J48" s="110">
        <v>4868</v>
      </c>
      <c r="K48" s="118">
        <f t="shared" si="9"/>
        <v>876.24</v>
      </c>
      <c r="L48" s="118">
        <f t="shared" si="10"/>
        <v>876.24</v>
      </c>
      <c r="M48" s="118">
        <f t="shared" si="11"/>
        <v>876.24</v>
      </c>
      <c r="N48" s="118"/>
      <c r="O48" s="118"/>
      <c r="P48" s="118"/>
      <c r="Q48" s="110"/>
      <c r="R48" s="110"/>
      <c r="S48" s="110"/>
      <c r="T48" s="110"/>
      <c r="U48" s="110"/>
      <c r="V48" s="110"/>
      <c r="W48" s="110">
        <v>516</v>
      </c>
      <c r="X48" s="110" t="s">
        <v>1090</v>
      </c>
      <c r="Y48" s="110" t="s">
        <v>1091</v>
      </c>
      <c r="Z48" s="110"/>
      <c r="AA48" s="112" t="s">
        <v>1087</v>
      </c>
    </row>
    <row r="49" s="100" customFormat="1" ht="127.5" spans="1:27">
      <c r="A49" s="110">
        <v>39</v>
      </c>
      <c r="B49" s="110" t="s">
        <v>274</v>
      </c>
      <c r="C49" s="110" t="s">
        <v>270</v>
      </c>
      <c r="D49" s="110" t="s">
        <v>36</v>
      </c>
      <c r="E49" s="110" t="s">
        <v>40</v>
      </c>
      <c r="F49" s="110" t="s">
        <v>41</v>
      </c>
      <c r="G49" s="110" t="s">
        <v>271</v>
      </c>
      <c r="H49" s="111" t="s">
        <v>272</v>
      </c>
      <c r="I49" s="110" t="s">
        <v>44</v>
      </c>
      <c r="J49" s="110">
        <v>4770</v>
      </c>
      <c r="K49" s="118">
        <f t="shared" si="9"/>
        <v>858.6</v>
      </c>
      <c r="L49" s="118">
        <f t="shared" si="10"/>
        <v>858.6</v>
      </c>
      <c r="M49" s="118">
        <f t="shared" si="11"/>
        <v>858.6</v>
      </c>
      <c r="N49" s="118"/>
      <c r="O49" s="118"/>
      <c r="P49" s="118"/>
      <c r="Q49" s="110"/>
      <c r="R49" s="110"/>
      <c r="S49" s="110"/>
      <c r="T49" s="110"/>
      <c r="U49" s="110"/>
      <c r="V49" s="110"/>
      <c r="W49" s="110">
        <v>858</v>
      </c>
      <c r="X49" s="110" t="s">
        <v>1090</v>
      </c>
      <c r="Y49" s="110" t="s">
        <v>1091</v>
      </c>
      <c r="Z49" s="110"/>
      <c r="AA49" s="112" t="s">
        <v>1087</v>
      </c>
    </row>
    <row r="50" s="100" customFormat="1" ht="127.5" spans="1:27">
      <c r="A50" s="110">
        <v>40</v>
      </c>
      <c r="B50" s="110" t="s">
        <v>279</v>
      </c>
      <c r="C50" s="110" t="s">
        <v>275</v>
      </c>
      <c r="D50" s="110" t="s">
        <v>36</v>
      </c>
      <c r="E50" s="110" t="s">
        <v>40</v>
      </c>
      <c r="F50" s="110" t="s">
        <v>41</v>
      </c>
      <c r="G50" s="110" t="s">
        <v>276</v>
      </c>
      <c r="H50" s="111" t="s">
        <v>277</v>
      </c>
      <c r="I50" s="110" t="s">
        <v>44</v>
      </c>
      <c r="J50" s="110">
        <v>4987</v>
      </c>
      <c r="K50" s="118">
        <f t="shared" si="9"/>
        <v>897.66</v>
      </c>
      <c r="L50" s="118">
        <f t="shared" si="10"/>
        <v>897.66</v>
      </c>
      <c r="M50" s="118">
        <f t="shared" si="11"/>
        <v>897.66</v>
      </c>
      <c r="N50" s="118"/>
      <c r="O50" s="118"/>
      <c r="P50" s="118"/>
      <c r="Q50" s="110"/>
      <c r="R50" s="110"/>
      <c r="S50" s="110"/>
      <c r="T50" s="110"/>
      <c r="U50" s="110"/>
      <c r="V50" s="110"/>
      <c r="W50" s="110">
        <v>900</v>
      </c>
      <c r="X50" s="110" t="s">
        <v>1090</v>
      </c>
      <c r="Y50" s="110" t="s">
        <v>1091</v>
      </c>
      <c r="Z50" s="110"/>
      <c r="AA50" s="112" t="s">
        <v>1087</v>
      </c>
    </row>
    <row r="51" s="100" customFormat="1" ht="127.5" spans="1:27">
      <c r="A51" s="110">
        <v>41</v>
      </c>
      <c r="B51" s="110" t="s">
        <v>284</v>
      </c>
      <c r="C51" s="110" t="s">
        <v>280</v>
      </c>
      <c r="D51" s="110" t="s">
        <v>36</v>
      </c>
      <c r="E51" s="110" t="s">
        <v>40</v>
      </c>
      <c r="F51" s="110" t="s">
        <v>41</v>
      </c>
      <c r="G51" s="110" t="s">
        <v>281</v>
      </c>
      <c r="H51" s="111" t="s">
        <v>1139</v>
      </c>
      <c r="I51" s="110" t="s">
        <v>44</v>
      </c>
      <c r="J51" s="110">
        <v>6115</v>
      </c>
      <c r="K51" s="118">
        <f t="shared" si="9"/>
        <v>1100.7</v>
      </c>
      <c r="L51" s="118">
        <f t="shared" si="10"/>
        <v>1100.7</v>
      </c>
      <c r="M51" s="118">
        <f t="shared" si="11"/>
        <v>1100.7</v>
      </c>
      <c r="N51" s="118"/>
      <c r="O51" s="118"/>
      <c r="P51" s="118"/>
      <c r="Q51" s="110"/>
      <c r="R51" s="110"/>
      <c r="S51" s="110"/>
      <c r="T51" s="110"/>
      <c r="U51" s="110"/>
      <c r="V51" s="110"/>
      <c r="W51" s="110">
        <v>1100</v>
      </c>
      <c r="X51" s="110" t="s">
        <v>1090</v>
      </c>
      <c r="Y51" s="110" t="s">
        <v>1091</v>
      </c>
      <c r="Z51" s="110"/>
      <c r="AA51" s="112" t="s">
        <v>1087</v>
      </c>
    </row>
    <row r="52" s="100" customFormat="1" ht="127.5" spans="1:27">
      <c r="A52" s="110">
        <v>42</v>
      </c>
      <c r="B52" s="110" t="s">
        <v>289</v>
      </c>
      <c r="C52" s="110" t="s">
        <v>285</v>
      </c>
      <c r="D52" s="110" t="s">
        <v>36</v>
      </c>
      <c r="E52" s="110" t="s">
        <v>40</v>
      </c>
      <c r="F52" s="110" t="s">
        <v>41</v>
      </c>
      <c r="G52" s="110" t="s">
        <v>286</v>
      </c>
      <c r="H52" s="111" t="s">
        <v>287</v>
      </c>
      <c r="I52" s="110" t="s">
        <v>44</v>
      </c>
      <c r="J52" s="110">
        <v>14640</v>
      </c>
      <c r="K52" s="118">
        <f t="shared" si="9"/>
        <v>2635.2</v>
      </c>
      <c r="L52" s="118">
        <f t="shared" si="10"/>
        <v>2635.2</v>
      </c>
      <c r="M52" s="118">
        <f t="shared" si="11"/>
        <v>2635.2</v>
      </c>
      <c r="N52" s="118"/>
      <c r="O52" s="118"/>
      <c r="P52" s="118"/>
      <c r="Q52" s="110"/>
      <c r="R52" s="110"/>
      <c r="S52" s="110"/>
      <c r="T52" s="110"/>
      <c r="U52" s="110"/>
      <c r="V52" s="110"/>
      <c r="W52" s="110">
        <v>2635</v>
      </c>
      <c r="X52" s="110" t="s">
        <v>1090</v>
      </c>
      <c r="Y52" s="110" t="s">
        <v>1091</v>
      </c>
      <c r="Z52" s="110"/>
      <c r="AA52" s="112" t="s">
        <v>1087</v>
      </c>
    </row>
    <row r="53" s="100" customFormat="1" ht="127.5" spans="1:27">
      <c r="A53" s="110">
        <v>43</v>
      </c>
      <c r="B53" s="110" t="s">
        <v>294</v>
      </c>
      <c r="C53" s="110" t="s">
        <v>290</v>
      </c>
      <c r="D53" s="110" t="s">
        <v>36</v>
      </c>
      <c r="E53" s="110" t="s">
        <v>40</v>
      </c>
      <c r="F53" s="110" t="s">
        <v>41</v>
      </c>
      <c r="G53" s="110" t="s">
        <v>291</v>
      </c>
      <c r="H53" s="111" t="s">
        <v>292</v>
      </c>
      <c r="I53" s="110" t="s">
        <v>44</v>
      </c>
      <c r="J53" s="110">
        <v>2450</v>
      </c>
      <c r="K53" s="118">
        <f t="shared" si="9"/>
        <v>441</v>
      </c>
      <c r="L53" s="118">
        <f t="shared" si="10"/>
        <v>441</v>
      </c>
      <c r="M53" s="118">
        <f t="shared" si="11"/>
        <v>441</v>
      </c>
      <c r="N53" s="118"/>
      <c r="O53" s="118"/>
      <c r="P53" s="118"/>
      <c r="Q53" s="110"/>
      <c r="R53" s="110"/>
      <c r="S53" s="110"/>
      <c r="T53" s="110"/>
      <c r="U53" s="110"/>
      <c r="V53" s="110"/>
      <c r="W53" s="110">
        <v>441</v>
      </c>
      <c r="X53" s="110" t="s">
        <v>1090</v>
      </c>
      <c r="Y53" s="110" t="s">
        <v>1091</v>
      </c>
      <c r="Z53" s="110"/>
      <c r="AA53" s="112" t="s">
        <v>1087</v>
      </c>
    </row>
    <row r="54" s="100" customFormat="1" ht="57" customHeight="1" spans="1:27">
      <c r="A54" s="110">
        <v>44</v>
      </c>
      <c r="B54" s="110" t="s">
        <v>298</v>
      </c>
      <c r="C54" s="110" t="s">
        <v>295</v>
      </c>
      <c r="D54" s="110" t="s">
        <v>36</v>
      </c>
      <c r="E54" s="110" t="s">
        <v>40</v>
      </c>
      <c r="F54" s="110" t="s">
        <v>41</v>
      </c>
      <c r="G54" s="110" t="s">
        <v>222</v>
      </c>
      <c r="H54" s="111" t="s">
        <v>296</v>
      </c>
      <c r="I54" s="110" t="s">
        <v>44</v>
      </c>
      <c r="J54" s="110">
        <v>2755</v>
      </c>
      <c r="K54" s="118">
        <f t="shared" si="9"/>
        <v>413.25</v>
      </c>
      <c r="L54" s="118">
        <f t="shared" si="10"/>
        <v>413.25</v>
      </c>
      <c r="M54" s="118">
        <f t="shared" ref="M54:M56" si="12">J54*0.15</f>
        <v>413.25</v>
      </c>
      <c r="N54" s="118"/>
      <c r="O54" s="118"/>
      <c r="P54" s="118"/>
      <c r="Q54" s="110"/>
      <c r="R54" s="110"/>
      <c r="S54" s="110"/>
      <c r="T54" s="110"/>
      <c r="U54" s="110"/>
      <c r="V54" s="110"/>
      <c r="W54" s="110">
        <v>1500</v>
      </c>
      <c r="X54" s="110" t="s">
        <v>1090</v>
      </c>
      <c r="Y54" s="110" t="s">
        <v>1091</v>
      </c>
      <c r="Z54" s="110"/>
      <c r="AA54" s="112" t="s">
        <v>1087</v>
      </c>
    </row>
    <row r="55" s="100" customFormat="1" ht="127.5" spans="1:27">
      <c r="A55" s="110">
        <v>45</v>
      </c>
      <c r="B55" s="110" t="s">
        <v>302</v>
      </c>
      <c r="C55" s="110" t="s">
        <v>299</v>
      </c>
      <c r="D55" s="110" t="s">
        <v>36</v>
      </c>
      <c r="E55" s="110" t="s">
        <v>40</v>
      </c>
      <c r="F55" s="110" t="s">
        <v>41</v>
      </c>
      <c r="G55" s="110" t="s">
        <v>227</v>
      </c>
      <c r="H55" s="111" t="s">
        <v>300</v>
      </c>
      <c r="I55" s="110" t="s">
        <v>44</v>
      </c>
      <c r="J55" s="110">
        <v>5000</v>
      </c>
      <c r="K55" s="118">
        <f t="shared" si="9"/>
        <v>750</v>
      </c>
      <c r="L55" s="118">
        <f t="shared" si="10"/>
        <v>750</v>
      </c>
      <c r="M55" s="118">
        <f t="shared" si="12"/>
        <v>750</v>
      </c>
      <c r="N55" s="118"/>
      <c r="O55" s="118"/>
      <c r="P55" s="118"/>
      <c r="Q55" s="110"/>
      <c r="R55" s="110"/>
      <c r="S55" s="110"/>
      <c r="T55" s="110"/>
      <c r="U55" s="110"/>
      <c r="V55" s="110"/>
      <c r="W55" s="110">
        <v>3200</v>
      </c>
      <c r="X55" s="110" t="s">
        <v>1090</v>
      </c>
      <c r="Y55" s="110" t="s">
        <v>1091</v>
      </c>
      <c r="Z55" s="110"/>
      <c r="AA55" s="112" t="s">
        <v>1087</v>
      </c>
    </row>
    <row r="56" s="100" customFormat="1" ht="127.5" spans="1:27">
      <c r="A56" s="110">
        <v>46</v>
      </c>
      <c r="B56" s="110" t="s">
        <v>306</v>
      </c>
      <c r="C56" s="110" t="s">
        <v>303</v>
      </c>
      <c r="D56" s="110" t="s">
        <v>36</v>
      </c>
      <c r="E56" s="110" t="s">
        <v>40</v>
      </c>
      <c r="F56" s="110" t="s">
        <v>41</v>
      </c>
      <c r="G56" s="110" t="s">
        <v>99</v>
      </c>
      <c r="H56" s="111" t="s">
        <v>304</v>
      </c>
      <c r="I56" s="110" t="s">
        <v>44</v>
      </c>
      <c r="J56" s="110">
        <v>6000</v>
      </c>
      <c r="K56" s="118">
        <f t="shared" si="9"/>
        <v>900</v>
      </c>
      <c r="L56" s="118">
        <f t="shared" si="10"/>
        <v>900</v>
      </c>
      <c r="M56" s="118">
        <f t="shared" si="12"/>
        <v>900</v>
      </c>
      <c r="N56" s="118"/>
      <c r="O56" s="118"/>
      <c r="P56" s="118"/>
      <c r="Q56" s="110"/>
      <c r="R56" s="110"/>
      <c r="S56" s="110"/>
      <c r="T56" s="110"/>
      <c r="U56" s="110"/>
      <c r="V56" s="110"/>
      <c r="W56" s="110">
        <v>3200</v>
      </c>
      <c r="X56" s="110" t="s">
        <v>1090</v>
      </c>
      <c r="Y56" s="110" t="s">
        <v>1091</v>
      </c>
      <c r="Z56" s="110"/>
      <c r="AA56" s="112" t="s">
        <v>1087</v>
      </c>
    </row>
    <row r="57" s="100" customFormat="1" ht="127.5" spans="1:27">
      <c r="A57" s="110">
        <v>47</v>
      </c>
      <c r="B57" s="110" t="s">
        <v>311</v>
      </c>
      <c r="C57" s="110" t="s">
        <v>307</v>
      </c>
      <c r="D57" s="110" t="s">
        <v>36</v>
      </c>
      <c r="E57" s="110" t="s">
        <v>40</v>
      </c>
      <c r="F57" s="110" t="s">
        <v>41</v>
      </c>
      <c r="G57" s="110" t="s">
        <v>308</v>
      </c>
      <c r="H57" s="111" t="s">
        <v>309</v>
      </c>
      <c r="I57" s="110" t="s">
        <v>44</v>
      </c>
      <c r="J57" s="110">
        <v>280</v>
      </c>
      <c r="K57" s="118">
        <f t="shared" si="9"/>
        <v>42</v>
      </c>
      <c r="L57" s="118">
        <f t="shared" si="10"/>
        <v>42</v>
      </c>
      <c r="M57" s="118">
        <v>42</v>
      </c>
      <c r="N57" s="118"/>
      <c r="O57" s="118"/>
      <c r="P57" s="118"/>
      <c r="Q57" s="110"/>
      <c r="R57" s="110"/>
      <c r="S57" s="110"/>
      <c r="T57" s="110"/>
      <c r="U57" s="110"/>
      <c r="V57" s="110"/>
      <c r="W57" s="110">
        <v>280</v>
      </c>
      <c r="X57" s="110" t="s">
        <v>1090</v>
      </c>
      <c r="Y57" s="110" t="s">
        <v>1091</v>
      </c>
      <c r="Z57" s="110"/>
      <c r="AA57" s="112" t="s">
        <v>1087</v>
      </c>
    </row>
    <row r="58" s="100" customFormat="1" ht="127.5" spans="1:27">
      <c r="A58" s="110">
        <v>48</v>
      </c>
      <c r="B58" s="110" t="s">
        <v>315</v>
      </c>
      <c r="C58" s="110" t="s">
        <v>312</v>
      </c>
      <c r="D58" s="110" t="s">
        <v>36</v>
      </c>
      <c r="E58" s="110" t="s">
        <v>40</v>
      </c>
      <c r="F58" s="110" t="s">
        <v>41</v>
      </c>
      <c r="G58" s="110" t="s">
        <v>241</v>
      </c>
      <c r="H58" s="111" t="s">
        <v>313</v>
      </c>
      <c r="I58" s="110" t="s">
        <v>44</v>
      </c>
      <c r="J58" s="110">
        <v>1500</v>
      </c>
      <c r="K58" s="118">
        <f t="shared" si="9"/>
        <v>225</v>
      </c>
      <c r="L58" s="118">
        <f t="shared" si="10"/>
        <v>225</v>
      </c>
      <c r="M58" s="118">
        <v>225</v>
      </c>
      <c r="N58" s="118"/>
      <c r="O58" s="118"/>
      <c r="P58" s="118"/>
      <c r="Q58" s="110"/>
      <c r="R58" s="110"/>
      <c r="S58" s="110"/>
      <c r="T58" s="110"/>
      <c r="U58" s="110"/>
      <c r="V58" s="110"/>
      <c r="W58" s="110">
        <v>1500</v>
      </c>
      <c r="X58" s="110" t="s">
        <v>1090</v>
      </c>
      <c r="Y58" s="110" t="s">
        <v>1091</v>
      </c>
      <c r="Z58" s="110"/>
      <c r="AA58" s="112" t="s">
        <v>1087</v>
      </c>
    </row>
    <row r="59" s="100" customFormat="1" ht="127.5" spans="1:27">
      <c r="A59" s="110">
        <v>49</v>
      </c>
      <c r="B59" s="110" t="s">
        <v>319</v>
      </c>
      <c r="C59" s="110" t="s">
        <v>316</v>
      </c>
      <c r="D59" s="110" t="s">
        <v>36</v>
      </c>
      <c r="E59" s="110" t="s">
        <v>40</v>
      </c>
      <c r="F59" s="110" t="s">
        <v>41</v>
      </c>
      <c r="G59" s="110" t="s">
        <v>251</v>
      </c>
      <c r="H59" s="111" t="s">
        <v>317</v>
      </c>
      <c r="I59" s="110" t="s">
        <v>44</v>
      </c>
      <c r="J59" s="110">
        <v>3970</v>
      </c>
      <c r="K59" s="118">
        <f t="shared" si="9"/>
        <v>595.5</v>
      </c>
      <c r="L59" s="118">
        <f t="shared" si="10"/>
        <v>595.5</v>
      </c>
      <c r="M59" s="118">
        <v>595.5</v>
      </c>
      <c r="N59" s="118"/>
      <c r="O59" s="118"/>
      <c r="P59" s="118"/>
      <c r="Q59" s="110"/>
      <c r="R59" s="110"/>
      <c r="S59" s="110"/>
      <c r="T59" s="110"/>
      <c r="U59" s="110"/>
      <c r="V59" s="110"/>
      <c r="W59" s="110">
        <v>3970</v>
      </c>
      <c r="X59" s="110" t="s">
        <v>1090</v>
      </c>
      <c r="Y59" s="110" t="s">
        <v>1091</v>
      </c>
      <c r="Z59" s="110"/>
      <c r="AA59" s="112" t="s">
        <v>1087</v>
      </c>
    </row>
    <row r="60" s="100" customFormat="1" ht="127.5" spans="1:27">
      <c r="A60" s="110">
        <v>50</v>
      </c>
      <c r="B60" s="110" t="s">
        <v>323</v>
      </c>
      <c r="C60" s="110" t="s">
        <v>320</v>
      </c>
      <c r="D60" s="110" t="s">
        <v>36</v>
      </c>
      <c r="E60" s="110" t="s">
        <v>40</v>
      </c>
      <c r="F60" s="110" t="s">
        <v>41</v>
      </c>
      <c r="G60" s="110" t="s">
        <v>256</v>
      </c>
      <c r="H60" s="111" t="s">
        <v>321</v>
      </c>
      <c r="I60" s="110" t="s">
        <v>44</v>
      </c>
      <c r="J60" s="110">
        <v>10850</v>
      </c>
      <c r="K60" s="118">
        <v>1627.5</v>
      </c>
      <c r="L60" s="118">
        <v>1627.5</v>
      </c>
      <c r="M60" s="118">
        <v>1627.5</v>
      </c>
      <c r="N60" s="118"/>
      <c r="O60" s="118"/>
      <c r="P60" s="118"/>
      <c r="Q60" s="110"/>
      <c r="R60" s="110"/>
      <c r="S60" s="110"/>
      <c r="T60" s="110"/>
      <c r="U60" s="110"/>
      <c r="V60" s="110"/>
      <c r="W60" s="110">
        <v>12000</v>
      </c>
      <c r="X60" s="110" t="s">
        <v>1090</v>
      </c>
      <c r="Y60" s="110" t="s">
        <v>1091</v>
      </c>
      <c r="Z60" s="110"/>
      <c r="AA60" s="112" t="s">
        <v>1084</v>
      </c>
    </row>
    <row r="61" s="100" customFormat="1" ht="127.5" spans="1:27">
      <c r="A61" s="110">
        <v>51</v>
      </c>
      <c r="B61" s="110" t="s">
        <v>327</v>
      </c>
      <c r="C61" s="110" t="s">
        <v>324</v>
      </c>
      <c r="D61" s="110" t="s">
        <v>36</v>
      </c>
      <c r="E61" s="110" t="s">
        <v>40</v>
      </c>
      <c r="F61" s="110" t="s">
        <v>41</v>
      </c>
      <c r="G61" s="110" t="s">
        <v>271</v>
      </c>
      <c r="H61" s="111" t="s">
        <v>1140</v>
      </c>
      <c r="I61" s="110" t="s">
        <v>44</v>
      </c>
      <c r="J61" s="110">
        <v>6765</v>
      </c>
      <c r="K61" s="118">
        <f t="shared" si="9"/>
        <v>1014.75</v>
      </c>
      <c r="L61" s="118">
        <f t="shared" si="10"/>
        <v>1014.75</v>
      </c>
      <c r="M61" s="118">
        <v>1014.75</v>
      </c>
      <c r="N61" s="118"/>
      <c r="O61" s="118"/>
      <c r="P61" s="118"/>
      <c r="Q61" s="110"/>
      <c r="R61" s="110"/>
      <c r="S61" s="110"/>
      <c r="T61" s="110"/>
      <c r="U61" s="110"/>
      <c r="V61" s="110"/>
      <c r="W61" s="110">
        <v>6765</v>
      </c>
      <c r="X61" s="110" t="s">
        <v>1090</v>
      </c>
      <c r="Y61" s="110" t="s">
        <v>1091</v>
      </c>
      <c r="Z61" s="110"/>
      <c r="AA61" s="112" t="s">
        <v>1087</v>
      </c>
    </row>
    <row r="62" s="100" customFormat="1" ht="127.5" spans="1:27">
      <c r="A62" s="110">
        <v>52</v>
      </c>
      <c r="B62" s="110" t="s">
        <v>331</v>
      </c>
      <c r="C62" s="110" t="s">
        <v>328</v>
      </c>
      <c r="D62" s="110" t="s">
        <v>36</v>
      </c>
      <c r="E62" s="110" t="s">
        <v>40</v>
      </c>
      <c r="F62" s="110" t="s">
        <v>41</v>
      </c>
      <c r="G62" s="110" t="s">
        <v>276</v>
      </c>
      <c r="H62" s="111" t="s">
        <v>1141</v>
      </c>
      <c r="I62" s="110" t="s">
        <v>44</v>
      </c>
      <c r="J62" s="110">
        <v>3504</v>
      </c>
      <c r="K62" s="118">
        <f t="shared" si="9"/>
        <v>525.6</v>
      </c>
      <c r="L62" s="118">
        <f t="shared" si="10"/>
        <v>525.6</v>
      </c>
      <c r="M62" s="118">
        <v>525.6</v>
      </c>
      <c r="N62" s="118"/>
      <c r="O62" s="118"/>
      <c r="P62" s="118"/>
      <c r="Q62" s="110"/>
      <c r="R62" s="110"/>
      <c r="S62" s="110"/>
      <c r="T62" s="110"/>
      <c r="U62" s="110"/>
      <c r="V62" s="110"/>
      <c r="W62" s="110">
        <v>3504</v>
      </c>
      <c r="X62" s="110" t="s">
        <v>1090</v>
      </c>
      <c r="Y62" s="110" t="s">
        <v>1091</v>
      </c>
      <c r="Z62" s="110"/>
      <c r="AA62" s="112" t="s">
        <v>1087</v>
      </c>
    </row>
    <row r="63" s="100" customFormat="1" ht="127.5" spans="1:27">
      <c r="A63" s="110">
        <v>53</v>
      </c>
      <c r="B63" s="110" t="s">
        <v>335</v>
      </c>
      <c r="C63" s="110" t="s">
        <v>332</v>
      </c>
      <c r="D63" s="110" t="s">
        <v>36</v>
      </c>
      <c r="E63" s="110" t="s">
        <v>40</v>
      </c>
      <c r="F63" s="110" t="s">
        <v>41</v>
      </c>
      <c r="G63" s="110" t="s">
        <v>281</v>
      </c>
      <c r="H63" s="111" t="s">
        <v>333</v>
      </c>
      <c r="I63" s="110" t="s">
        <v>44</v>
      </c>
      <c r="J63" s="110">
        <v>2150</v>
      </c>
      <c r="K63" s="118">
        <f t="shared" si="9"/>
        <v>322.5</v>
      </c>
      <c r="L63" s="118">
        <f t="shared" si="10"/>
        <v>322.5</v>
      </c>
      <c r="M63" s="118">
        <v>322.5</v>
      </c>
      <c r="N63" s="118"/>
      <c r="O63" s="118"/>
      <c r="P63" s="118"/>
      <c r="Q63" s="110"/>
      <c r="R63" s="110"/>
      <c r="S63" s="110"/>
      <c r="T63" s="110"/>
      <c r="U63" s="110"/>
      <c r="V63" s="110"/>
      <c r="W63" s="110">
        <v>1000</v>
      </c>
      <c r="X63" s="110" t="s">
        <v>1090</v>
      </c>
      <c r="Y63" s="110" t="s">
        <v>1091</v>
      </c>
      <c r="Z63" s="110"/>
      <c r="AA63" s="112" t="s">
        <v>1087</v>
      </c>
    </row>
    <row r="64" s="100" customFormat="1" ht="127.5" spans="1:27">
      <c r="A64" s="110">
        <v>54</v>
      </c>
      <c r="B64" s="110" t="s">
        <v>339</v>
      </c>
      <c r="C64" s="110" t="s">
        <v>336</v>
      </c>
      <c r="D64" s="110" t="s">
        <v>36</v>
      </c>
      <c r="E64" s="110" t="s">
        <v>40</v>
      </c>
      <c r="F64" s="110" t="s">
        <v>41</v>
      </c>
      <c r="G64" s="110" t="s">
        <v>286</v>
      </c>
      <c r="H64" s="111" t="s">
        <v>337</v>
      </c>
      <c r="I64" s="110" t="s">
        <v>44</v>
      </c>
      <c r="J64" s="110">
        <v>8000</v>
      </c>
      <c r="K64" s="118">
        <f t="shared" si="9"/>
        <v>1200</v>
      </c>
      <c r="L64" s="118">
        <f t="shared" si="10"/>
        <v>1200</v>
      </c>
      <c r="M64" s="118">
        <f>J64*0.15</f>
        <v>1200</v>
      </c>
      <c r="N64" s="118"/>
      <c r="O64" s="118"/>
      <c r="P64" s="118"/>
      <c r="Q64" s="110"/>
      <c r="R64" s="110"/>
      <c r="S64" s="110"/>
      <c r="T64" s="110"/>
      <c r="U64" s="110"/>
      <c r="V64" s="110"/>
      <c r="W64" s="110">
        <v>2670</v>
      </c>
      <c r="X64" s="110" t="s">
        <v>1090</v>
      </c>
      <c r="Y64" s="110" t="s">
        <v>1091</v>
      </c>
      <c r="Z64" s="110"/>
      <c r="AA64" s="112" t="s">
        <v>1087</v>
      </c>
    </row>
    <row r="65" s="100" customFormat="1" ht="127.5" spans="1:27">
      <c r="A65" s="110">
        <v>55</v>
      </c>
      <c r="B65" s="110" t="s">
        <v>358</v>
      </c>
      <c r="C65" s="110" t="s">
        <v>340</v>
      </c>
      <c r="D65" s="110" t="s">
        <v>36</v>
      </c>
      <c r="E65" s="110" t="s">
        <v>40</v>
      </c>
      <c r="F65" s="110" t="s">
        <v>41</v>
      </c>
      <c r="G65" s="110" t="s">
        <v>291</v>
      </c>
      <c r="H65" s="111" t="s">
        <v>341</v>
      </c>
      <c r="I65" s="110" t="s">
        <v>44</v>
      </c>
      <c r="J65" s="110">
        <v>4110</v>
      </c>
      <c r="K65" s="118">
        <f t="shared" si="9"/>
        <v>616.5</v>
      </c>
      <c r="L65" s="118">
        <f t="shared" si="10"/>
        <v>616.5</v>
      </c>
      <c r="M65" s="118">
        <v>616.5</v>
      </c>
      <c r="N65" s="118"/>
      <c r="O65" s="118"/>
      <c r="P65" s="118"/>
      <c r="Q65" s="110"/>
      <c r="R65" s="110"/>
      <c r="S65" s="110"/>
      <c r="T65" s="110"/>
      <c r="U65" s="110"/>
      <c r="V65" s="110"/>
      <c r="W65" s="110">
        <v>4110</v>
      </c>
      <c r="X65" s="110" t="s">
        <v>1090</v>
      </c>
      <c r="Y65" s="110" t="s">
        <v>1091</v>
      </c>
      <c r="Z65" s="110"/>
      <c r="AA65" s="112" t="s">
        <v>1087</v>
      </c>
    </row>
    <row r="66" s="101" customFormat="1" ht="43" customHeight="1" spans="1:27">
      <c r="A66" s="114" t="s">
        <v>357</v>
      </c>
      <c r="B66" s="114"/>
      <c r="C66" s="114"/>
      <c r="D66" s="115"/>
      <c r="E66" s="116"/>
      <c r="F66" s="116"/>
      <c r="G66" s="116"/>
      <c r="H66" s="116">
        <v>6</v>
      </c>
      <c r="I66" s="120"/>
      <c r="J66" s="120"/>
      <c r="K66" s="121">
        <f t="shared" ref="K66:M66" si="13">SUM(K67:K72)</f>
        <v>7490.35</v>
      </c>
      <c r="L66" s="121">
        <f t="shared" si="13"/>
        <v>7490.35</v>
      </c>
      <c r="M66" s="121">
        <f t="shared" si="13"/>
        <v>7405.35</v>
      </c>
      <c r="N66" s="121">
        <f t="shared" ref="N66:V66" si="14">SUM(N68:N72)</f>
        <v>0</v>
      </c>
      <c r="O66" s="121">
        <f t="shared" si="14"/>
        <v>0</v>
      </c>
      <c r="P66" s="121">
        <f t="shared" si="14"/>
        <v>0</v>
      </c>
      <c r="Q66" s="121">
        <f t="shared" si="14"/>
        <v>0</v>
      </c>
      <c r="R66" s="121">
        <f t="shared" si="14"/>
        <v>85</v>
      </c>
      <c r="S66" s="121">
        <f t="shared" si="14"/>
        <v>0</v>
      </c>
      <c r="T66" s="121">
        <f t="shared" si="14"/>
        <v>0</v>
      </c>
      <c r="U66" s="121">
        <f t="shared" si="14"/>
        <v>0</v>
      </c>
      <c r="V66" s="121">
        <f t="shared" si="14"/>
        <v>0</v>
      </c>
      <c r="W66" s="116"/>
      <c r="X66" s="124"/>
      <c r="Y66" s="124"/>
      <c r="Z66" s="124"/>
      <c r="AA66" s="131"/>
    </row>
    <row r="67" s="100" customFormat="1" ht="87" customHeight="1" spans="1:27">
      <c r="A67" s="110">
        <v>56</v>
      </c>
      <c r="B67" s="110" t="s">
        <v>362</v>
      </c>
      <c r="C67" s="110" t="s">
        <v>1142</v>
      </c>
      <c r="D67" s="110" t="s">
        <v>36</v>
      </c>
      <c r="E67" s="110" t="s">
        <v>40</v>
      </c>
      <c r="F67" s="110" t="s">
        <v>41</v>
      </c>
      <c r="G67" s="110" t="s">
        <v>227</v>
      </c>
      <c r="H67" s="111" t="s">
        <v>1143</v>
      </c>
      <c r="I67" s="110" t="s">
        <v>44</v>
      </c>
      <c r="J67" s="110">
        <v>600</v>
      </c>
      <c r="K67" s="118">
        <f t="shared" ref="K67:K72" si="15">SUM(L67,T67,U67,V67)</f>
        <v>120</v>
      </c>
      <c r="L67" s="118">
        <f t="shared" ref="L67:L72" si="16">SUM(M67:S67)</f>
        <v>120</v>
      </c>
      <c r="M67" s="118">
        <v>120</v>
      </c>
      <c r="N67" s="118"/>
      <c r="O67" s="118"/>
      <c r="P67" s="118"/>
      <c r="Q67" s="110"/>
      <c r="R67" s="110"/>
      <c r="S67" s="110"/>
      <c r="T67" s="110"/>
      <c r="U67" s="110"/>
      <c r="V67" s="110"/>
      <c r="W67" s="110">
        <v>3500</v>
      </c>
      <c r="X67" s="110" t="s">
        <v>1081</v>
      </c>
      <c r="Y67" s="110" t="s">
        <v>1082</v>
      </c>
      <c r="Z67" s="110"/>
      <c r="AA67" s="112" t="s">
        <v>1087</v>
      </c>
    </row>
    <row r="68" s="100" customFormat="1" ht="152" customHeight="1" spans="1:27">
      <c r="A68" s="110">
        <v>57</v>
      </c>
      <c r="B68" s="110" t="s">
        <v>367</v>
      </c>
      <c r="C68" s="110" t="s">
        <v>368</v>
      </c>
      <c r="D68" s="110" t="s">
        <v>36</v>
      </c>
      <c r="E68" s="110" t="s">
        <v>40</v>
      </c>
      <c r="F68" s="110" t="s">
        <v>41</v>
      </c>
      <c r="G68" s="110" t="s">
        <v>369</v>
      </c>
      <c r="H68" s="111" t="s">
        <v>370</v>
      </c>
      <c r="I68" s="110" t="s">
        <v>371</v>
      </c>
      <c r="J68" s="110">
        <v>6.6</v>
      </c>
      <c r="K68" s="118">
        <f t="shared" si="15"/>
        <v>528</v>
      </c>
      <c r="L68" s="118">
        <f t="shared" si="16"/>
        <v>528</v>
      </c>
      <c r="M68" s="118">
        <v>528</v>
      </c>
      <c r="N68" s="118"/>
      <c r="O68" s="118"/>
      <c r="P68" s="118"/>
      <c r="Q68" s="110"/>
      <c r="R68" s="110"/>
      <c r="S68" s="110"/>
      <c r="T68" s="110"/>
      <c r="U68" s="110"/>
      <c r="V68" s="110"/>
      <c r="W68" s="110">
        <v>120000</v>
      </c>
      <c r="X68" s="110" t="s">
        <v>1081</v>
      </c>
      <c r="Y68" s="110" t="s">
        <v>1082</v>
      </c>
      <c r="Z68" s="110"/>
      <c r="AA68" s="112" t="s">
        <v>1084</v>
      </c>
    </row>
    <row r="69" s="100" customFormat="1" ht="152" customHeight="1" spans="1:27">
      <c r="A69" s="110">
        <v>58</v>
      </c>
      <c r="B69" s="110" t="s">
        <v>373</v>
      </c>
      <c r="C69" s="110" t="s">
        <v>374</v>
      </c>
      <c r="D69" s="110" t="s">
        <v>36</v>
      </c>
      <c r="E69" s="110" t="s">
        <v>40</v>
      </c>
      <c r="F69" s="110" t="s">
        <v>41</v>
      </c>
      <c r="G69" s="110" t="s">
        <v>375</v>
      </c>
      <c r="H69" s="111" t="s">
        <v>376</v>
      </c>
      <c r="I69" s="110" t="s">
        <v>44</v>
      </c>
      <c r="J69" s="110">
        <f>32698+1400</f>
        <v>34098</v>
      </c>
      <c r="K69" s="118">
        <f t="shared" si="15"/>
        <v>2557.35</v>
      </c>
      <c r="L69" s="118">
        <f t="shared" si="16"/>
        <v>2557.35</v>
      </c>
      <c r="M69" s="118">
        <f>J69*0.075</f>
        <v>2557.35</v>
      </c>
      <c r="N69" s="118"/>
      <c r="O69" s="118"/>
      <c r="P69" s="118"/>
      <c r="Q69" s="110"/>
      <c r="R69" s="110"/>
      <c r="S69" s="110"/>
      <c r="T69" s="110"/>
      <c r="U69" s="110"/>
      <c r="V69" s="110"/>
      <c r="W69" s="110">
        <v>32698</v>
      </c>
      <c r="X69" s="110" t="s">
        <v>1081</v>
      </c>
      <c r="Y69" s="110" t="s">
        <v>1082</v>
      </c>
      <c r="Z69" s="110"/>
      <c r="AA69" s="112" t="s">
        <v>1084</v>
      </c>
    </row>
    <row r="70" s="100" customFormat="1" ht="118" customHeight="1" spans="1:27">
      <c r="A70" s="110">
        <v>59</v>
      </c>
      <c r="B70" s="110" t="s">
        <v>377</v>
      </c>
      <c r="C70" s="110" t="s">
        <v>378</v>
      </c>
      <c r="D70" s="110" t="s">
        <v>36</v>
      </c>
      <c r="E70" s="110" t="s">
        <v>40</v>
      </c>
      <c r="F70" s="110" t="s">
        <v>41</v>
      </c>
      <c r="G70" s="110" t="s">
        <v>379</v>
      </c>
      <c r="H70" s="113" t="s">
        <v>380</v>
      </c>
      <c r="I70" s="112" t="s">
        <v>44</v>
      </c>
      <c r="J70" s="110">
        <v>280</v>
      </c>
      <c r="K70" s="118">
        <f t="shared" si="15"/>
        <v>85</v>
      </c>
      <c r="L70" s="118">
        <f t="shared" si="16"/>
        <v>85</v>
      </c>
      <c r="M70" s="118"/>
      <c r="N70" s="134"/>
      <c r="O70" s="118"/>
      <c r="P70" s="118"/>
      <c r="Q70" s="110"/>
      <c r="R70" s="110">
        <v>85</v>
      </c>
      <c r="S70" s="110"/>
      <c r="T70" s="110"/>
      <c r="U70" s="110"/>
      <c r="V70" s="110"/>
      <c r="W70" s="110">
        <v>280</v>
      </c>
      <c r="X70" s="110" t="s">
        <v>1081</v>
      </c>
      <c r="Y70" s="110" t="s">
        <v>1082</v>
      </c>
      <c r="Z70" s="110"/>
      <c r="AA70" s="112" t="s">
        <v>1087</v>
      </c>
    </row>
    <row r="71" s="100" customFormat="1" ht="83" customHeight="1" spans="1:27">
      <c r="A71" s="110">
        <v>60</v>
      </c>
      <c r="B71" s="110" t="s">
        <v>382</v>
      </c>
      <c r="C71" s="110" t="s">
        <v>383</v>
      </c>
      <c r="D71" s="110" t="s">
        <v>36</v>
      </c>
      <c r="E71" s="110" t="s">
        <v>40</v>
      </c>
      <c r="F71" s="110" t="s">
        <v>41</v>
      </c>
      <c r="G71" s="110" t="s">
        <v>1052</v>
      </c>
      <c r="H71" s="111" t="s">
        <v>384</v>
      </c>
      <c r="I71" s="110" t="s">
        <v>371</v>
      </c>
      <c r="J71" s="110">
        <v>60</v>
      </c>
      <c r="K71" s="118">
        <f t="shared" si="15"/>
        <v>1800</v>
      </c>
      <c r="L71" s="118">
        <f t="shared" si="16"/>
        <v>1800</v>
      </c>
      <c r="M71" s="118">
        <v>1800</v>
      </c>
      <c r="N71" s="118"/>
      <c r="O71" s="118"/>
      <c r="P71" s="118"/>
      <c r="Q71" s="110"/>
      <c r="R71" s="110"/>
      <c r="S71" s="110"/>
      <c r="T71" s="110"/>
      <c r="U71" s="110"/>
      <c r="V71" s="110"/>
      <c r="W71" s="110">
        <v>420000</v>
      </c>
      <c r="X71" s="110" t="s">
        <v>1081</v>
      </c>
      <c r="Y71" s="110" t="s">
        <v>1082</v>
      </c>
      <c r="Z71" s="110"/>
      <c r="AA71" s="112" t="s">
        <v>1093</v>
      </c>
    </row>
    <row r="72" s="100" customFormat="1" ht="83" customHeight="1" spans="1:27">
      <c r="A72" s="110">
        <v>61</v>
      </c>
      <c r="B72" s="110" t="s">
        <v>386</v>
      </c>
      <c r="C72" s="110" t="s">
        <v>387</v>
      </c>
      <c r="D72" s="110" t="s">
        <v>36</v>
      </c>
      <c r="E72" s="110" t="s">
        <v>40</v>
      </c>
      <c r="F72" s="110" t="s">
        <v>41</v>
      </c>
      <c r="G72" s="110" t="s">
        <v>1052</v>
      </c>
      <c r="H72" s="111" t="s">
        <v>1144</v>
      </c>
      <c r="I72" s="110" t="s">
        <v>371</v>
      </c>
      <c r="J72" s="110">
        <v>20</v>
      </c>
      <c r="K72" s="118">
        <f t="shared" si="15"/>
        <v>2400</v>
      </c>
      <c r="L72" s="118">
        <f t="shared" si="16"/>
        <v>2400</v>
      </c>
      <c r="M72" s="118">
        <v>2400</v>
      </c>
      <c r="N72" s="118"/>
      <c r="O72" s="118"/>
      <c r="P72" s="118"/>
      <c r="Q72" s="110"/>
      <c r="R72" s="110"/>
      <c r="S72" s="110"/>
      <c r="T72" s="110"/>
      <c r="U72" s="110"/>
      <c r="V72" s="110"/>
      <c r="W72" s="110">
        <v>420000</v>
      </c>
      <c r="X72" s="110" t="s">
        <v>1081</v>
      </c>
      <c r="Y72" s="110" t="s">
        <v>1082</v>
      </c>
      <c r="Z72" s="110"/>
      <c r="AA72" s="112" t="s">
        <v>1087</v>
      </c>
    </row>
    <row r="73" s="101" customFormat="1" ht="43" customHeight="1" spans="1:27">
      <c r="A73" s="114" t="s">
        <v>393</v>
      </c>
      <c r="B73" s="114"/>
      <c r="C73" s="114"/>
      <c r="D73" s="115"/>
      <c r="E73" s="116"/>
      <c r="F73" s="116"/>
      <c r="G73" s="116"/>
      <c r="H73" s="116">
        <v>5</v>
      </c>
      <c r="I73" s="120"/>
      <c r="J73" s="120"/>
      <c r="K73" s="121">
        <f t="shared" ref="K73:M73" si="17">SUM(K74:K78)</f>
        <v>8932.69</v>
      </c>
      <c r="L73" s="121">
        <f t="shared" si="17"/>
        <v>8932.69</v>
      </c>
      <c r="M73" s="121">
        <f t="shared" si="17"/>
        <v>8932.69</v>
      </c>
      <c r="N73" s="121">
        <f t="shared" ref="N73:V73" si="18">SUM(N76:N78)</f>
        <v>0</v>
      </c>
      <c r="O73" s="121">
        <f t="shared" si="18"/>
        <v>0</v>
      </c>
      <c r="P73" s="121">
        <f t="shared" si="18"/>
        <v>0</v>
      </c>
      <c r="Q73" s="121">
        <f t="shared" si="18"/>
        <v>0</v>
      </c>
      <c r="R73" s="121">
        <f t="shared" si="18"/>
        <v>0</v>
      </c>
      <c r="S73" s="121">
        <f t="shared" si="18"/>
        <v>0</v>
      </c>
      <c r="T73" s="121">
        <f t="shared" si="18"/>
        <v>0</v>
      </c>
      <c r="U73" s="121">
        <f t="shared" si="18"/>
        <v>0</v>
      </c>
      <c r="V73" s="121">
        <f t="shared" si="18"/>
        <v>0</v>
      </c>
      <c r="W73" s="116"/>
      <c r="X73" s="124"/>
      <c r="Y73" s="124"/>
      <c r="Z73" s="124"/>
      <c r="AA73" s="131"/>
    </row>
    <row r="74" s="100" customFormat="1" ht="128" customHeight="1" spans="1:27">
      <c r="A74" s="110">
        <v>62</v>
      </c>
      <c r="B74" s="110" t="s">
        <v>394</v>
      </c>
      <c r="C74" s="110" t="s">
        <v>395</v>
      </c>
      <c r="D74" s="110" t="s">
        <v>36</v>
      </c>
      <c r="E74" s="110" t="s">
        <v>40</v>
      </c>
      <c r="F74" s="110" t="s">
        <v>41</v>
      </c>
      <c r="G74" s="110" t="s">
        <v>266</v>
      </c>
      <c r="H74" s="111" t="s">
        <v>396</v>
      </c>
      <c r="I74" s="110" t="s">
        <v>44</v>
      </c>
      <c r="J74" s="110">
        <v>1300</v>
      </c>
      <c r="K74" s="118">
        <f t="shared" ref="K74:K78" si="19">SUM(L74,T74:V74)</f>
        <v>182.8</v>
      </c>
      <c r="L74" s="118">
        <f t="shared" ref="L74:L78" si="20">SUM(M74:S74)</f>
        <v>182.8</v>
      </c>
      <c r="M74" s="118">
        <v>182.8</v>
      </c>
      <c r="N74" s="118"/>
      <c r="O74" s="118"/>
      <c r="P74" s="118"/>
      <c r="Q74" s="110"/>
      <c r="R74" s="110"/>
      <c r="S74" s="110"/>
      <c r="T74" s="110"/>
      <c r="U74" s="110"/>
      <c r="V74" s="110"/>
      <c r="W74" s="110">
        <v>300</v>
      </c>
      <c r="X74" s="110" t="s">
        <v>1090</v>
      </c>
      <c r="Y74" s="110" t="s">
        <v>1091</v>
      </c>
      <c r="Z74" s="110"/>
      <c r="AA74" s="112" t="s">
        <v>1084</v>
      </c>
    </row>
    <row r="75" s="100" customFormat="1" ht="211" customHeight="1" spans="1:27">
      <c r="A75" s="110">
        <v>63</v>
      </c>
      <c r="B75" s="110" t="s">
        <v>398</v>
      </c>
      <c r="C75" s="110" t="s">
        <v>1145</v>
      </c>
      <c r="D75" s="110" t="s">
        <v>36</v>
      </c>
      <c r="E75" s="110" t="s">
        <v>40</v>
      </c>
      <c r="F75" s="110" t="s">
        <v>41</v>
      </c>
      <c r="G75" s="110" t="s">
        <v>400</v>
      </c>
      <c r="H75" s="111" t="s">
        <v>401</v>
      </c>
      <c r="I75" s="110" t="s">
        <v>181</v>
      </c>
      <c r="J75" s="110">
        <v>87</v>
      </c>
      <c r="K75" s="118">
        <f t="shared" si="19"/>
        <v>69.89</v>
      </c>
      <c r="L75" s="118">
        <f t="shared" si="20"/>
        <v>69.89</v>
      </c>
      <c r="M75" s="118">
        <v>69.89</v>
      </c>
      <c r="N75" s="118"/>
      <c r="O75" s="118"/>
      <c r="P75" s="118"/>
      <c r="Q75" s="110"/>
      <c r="R75" s="110"/>
      <c r="S75" s="110"/>
      <c r="T75" s="110"/>
      <c r="U75" s="110"/>
      <c r="V75" s="110"/>
      <c r="W75" s="110">
        <v>870</v>
      </c>
      <c r="X75" s="110" t="s">
        <v>409</v>
      </c>
      <c r="Y75" s="110" t="s">
        <v>410</v>
      </c>
      <c r="Z75" s="110"/>
      <c r="AA75" s="112" t="s">
        <v>1087</v>
      </c>
    </row>
    <row r="76" s="100" customFormat="1" ht="101" customHeight="1" spans="1:27">
      <c r="A76" s="110">
        <v>64</v>
      </c>
      <c r="B76" s="110" t="s">
        <v>404</v>
      </c>
      <c r="C76" s="110" t="s">
        <v>405</v>
      </c>
      <c r="D76" s="110" t="s">
        <v>36</v>
      </c>
      <c r="E76" s="110" t="s">
        <v>40</v>
      </c>
      <c r="F76" s="110" t="s">
        <v>41</v>
      </c>
      <c r="G76" s="110" t="s">
        <v>406</v>
      </c>
      <c r="H76" s="111" t="s">
        <v>407</v>
      </c>
      <c r="I76" s="110" t="s">
        <v>181</v>
      </c>
      <c r="J76" s="110">
        <v>100</v>
      </c>
      <c r="K76" s="118">
        <f t="shared" si="19"/>
        <v>2800</v>
      </c>
      <c r="L76" s="118">
        <f t="shared" si="20"/>
        <v>2800</v>
      </c>
      <c r="M76" s="118">
        <v>2800</v>
      </c>
      <c r="N76" s="118"/>
      <c r="O76" s="118"/>
      <c r="P76" s="118"/>
      <c r="Q76" s="110"/>
      <c r="R76" s="110"/>
      <c r="S76" s="110"/>
      <c r="T76" s="110"/>
      <c r="U76" s="110"/>
      <c r="V76" s="110"/>
      <c r="W76" s="110">
        <v>950</v>
      </c>
      <c r="X76" s="110" t="s">
        <v>409</v>
      </c>
      <c r="Y76" s="110" t="s">
        <v>410</v>
      </c>
      <c r="Z76" s="110"/>
      <c r="AA76" s="112" t="s">
        <v>1084</v>
      </c>
    </row>
    <row r="77" s="100" customFormat="1" ht="121" customHeight="1" spans="1:27">
      <c r="A77" s="110">
        <v>65</v>
      </c>
      <c r="B77" s="110" t="s">
        <v>411</v>
      </c>
      <c r="C77" s="110" t="s">
        <v>422</v>
      </c>
      <c r="D77" s="110" t="s">
        <v>36</v>
      </c>
      <c r="E77" s="110" t="s">
        <v>40</v>
      </c>
      <c r="F77" s="110" t="s">
        <v>41</v>
      </c>
      <c r="G77" s="110" t="s">
        <v>423</v>
      </c>
      <c r="H77" s="111" t="s">
        <v>1146</v>
      </c>
      <c r="I77" s="110" t="s">
        <v>780</v>
      </c>
      <c r="J77" s="110">
        <v>4.9</v>
      </c>
      <c r="K77" s="118">
        <f t="shared" si="19"/>
        <v>2980</v>
      </c>
      <c r="L77" s="118">
        <f t="shared" si="20"/>
        <v>2980</v>
      </c>
      <c r="M77" s="118">
        <v>2980</v>
      </c>
      <c r="N77" s="118"/>
      <c r="O77" s="118"/>
      <c r="P77" s="118"/>
      <c r="Q77" s="110"/>
      <c r="R77" s="110"/>
      <c r="S77" s="110"/>
      <c r="T77" s="110"/>
      <c r="U77" s="110"/>
      <c r="V77" s="110"/>
      <c r="W77" s="110">
        <v>1500</v>
      </c>
      <c r="X77" s="110" t="s">
        <v>409</v>
      </c>
      <c r="Y77" s="110" t="s">
        <v>410</v>
      </c>
      <c r="Z77" s="110"/>
      <c r="AA77" s="112" t="s">
        <v>1087</v>
      </c>
    </row>
    <row r="78" s="100" customFormat="1" ht="110" customHeight="1" spans="1:27">
      <c r="A78" s="110">
        <v>66</v>
      </c>
      <c r="B78" s="110" t="s">
        <v>416</v>
      </c>
      <c r="C78" s="110" t="s">
        <v>441</v>
      </c>
      <c r="D78" s="110" t="s">
        <v>36</v>
      </c>
      <c r="E78" s="110" t="s">
        <v>442</v>
      </c>
      <c r="F78" s="110" t="s">
        <v>41</v>
      </c>
      <c r="G78" s="110" t="s">
        <v>443</v>
      </c>
      <c r="H78" s="111" t="s">
        <v>444</v>
      </c>
      <c r="I78" s="110" t="s">
        <v>425</v>
      </c>
      <c r="J78" s="110">
        <v>2000</v>
      </c>
      <c r="K78" s="118">
        <f t="shared" si="19"/>
        <v>2900</v>
      </c>
      <c r="L78" s="118">
        <f t="shared" si="20"/>
        <v>2900</v>
      </c>
      <c r="M78" s="118">
        <v>2900</v>
      </c>
      <c r="N78" s="118"/>
      <c r="O78" s="118"/>
      <c r="P78" s="118"/>
      <c r="Q78" s="110"/>
      <c r="R78" s="110"/>
      <c r="S78" s="110"/>
      <c r="T78" s="110"/>
      <c r="U78" s="110"/>
      <c r="V78" s="110"/>
      <c r="W78" s="110">
        <v>2000</v>
      </c>
      <c r="X78" s="110" t="s">
        <v>447</v>
      </c>
      <c r="Y78" s="110" t="s">
        <v>448</v>
      </c>
      <c r="Z78" s="110"/>
      <c r="AA78" s="112" t="s">
        <v>1084</v>
      </c>
    </row>
    <row r="79" s="101" customFormat="1" ht="43" customHeight="1" spans="1:27">
      <c r="A79" s="114" t="s">
        <v>449</v>
      </c>
      <c r="B79" s="114"/>
      <c r="C79" s="114"/>
      <c r="D79" s="115"/>
      <c r="E79" s="116"/>
      <c r="F79" s="116"/>
      <c r="G79" s="116"/>
      <c r="H79" s="116">
        <v>5</v>
      </c>
      <c r="I79" s="120"/>
      <c r="J79" s="120"/>
      <c r="K79" s="121">
        <f t="shared" ref="K79:V79" si="21">SUM(K80:K84)</f>
        <v>3795</v>
      </c>
      <c r="L79" s="121">
        <f t="shared" si="21"/>
        <v>3795</v>
      </c>
      <c r="M79" s="121">
        <f t="shared" si="21"/>
        <v>3795</v>
      </c>
      <c r="N79" s="121">
        <f t="shared" si="21"/>
        <v>0</v>
      </c>
      <c r="O79" s="121">
        <f t="shared" si="21"/>
        <v>0</v>
      </c>
      <c r="P79" s="121">
        <f t="shared" si="21"/>
        <v>0</v>
      </c>
      <c r="Q79" s="121">
        <f t="shared" si="21"/>
        <v>0</v>
      </c>
      <c r="R79" s="121">
        <f t="shared" si="21"/>
        <v>0</v>
      </c>
      <c r="S79" s="121">
        <f t="shared" si="21"/>
        <v>0</v>
      </c>
      <c r="T79" s="121">
        <f t="shared" si="21"/>
        <v>0</v>
      </c>
      <c r="U79" s="121">
        <f t="shared" si="21"/>
        <v>0</v>
      </c>
      <c r="V79" s="121">
        <f t="shared" si="21"/>
        <v>0</v>
      </c>
      <c r="W79" s="116"/>
      <c r="X79" s="124"/>
      <c r="Y79" s="124"/>
      <c r="Z79" s="124"/>
      <c r="AA79" s="131"/>
    </row>
    <row r="80" s="100" customFormat="1" ht="159" customHeight="1" spans="1:27">
      <c r="A80" s="110">
        <v>67</v>
      </c>
      <c r="B80" s="110" t="s">
        <v>421</v>
      </c>
      <c r="C80" s="110" t="s">
        <v>1147</v>
      </c>
      <c r="D80" s="110" t="s">
        <v>36</v>
      </c>
      <c r="E80" s="110" t="s">
        <v>70</v>
      </c>
      <c r="F80" s="110" t="s">
        <v>452</v>
      </c>
      <c r="G80" s="110" t="s">
        <v>453</v>
      </c>
      <c r="H80" s="113" t="s">
        <v>1148</v>
      </c>
      <c r="I80" s="112" t="s">
        <v>472</v>
      </c>
      <c r="J80" s="112">
        <v>4</v>
      </c>
      <c r="K80" s="118">
        <f>SUM(L80,T80:V80)</f>
        <v>2000</v>
      </c>
      <c r="L80" s="118">
        <f>SUM(M80:S80)</f>
        <v>2000</v>
      </c>
      <c r="M80" s="118">
        <v>2000</v>
      </c>
      <c r="N80" s="134"/>
      <c r="O80" s="134"/>
      <c r="P80" s="134"/>
      <c r="Q80" s="136"/>
      <c r="R80" s="136"/>
      <c r="S80" s="136"/>
      <c r="T80" s="136"/>
      <c r="U80" s="136"/>
      <c r="V80" s="136"/>
      <c r="W80" s="136">
        <v>1500</v>
      </c>
      <c r="X80" s="110" t="s">
        <v>139</v>
      </c>
      <c r="Y80" s="110" t="s">
        <v>609</v>
      </c>
      <c r="Z80" s="110"/>
      <c r="AA80" s="112" t="s">
        <v>1087</v>
      </c>
    </row>
    <row r="81" s="100" customFormat="1" ht="101" customHeight="1" spans="1:27">
      <c r="A81" s="110">
        <v>68</v>
      </c>
      <c r="B81" s="110" t="s">
        <v>456</v>
      </c>
      <c r="C81" s="110" t="s">
        <v>474</v>
      </c>
      <c r="D81" s="110" t="s">
        <v>36</v>
      </c>
      <c r="E81" s="110" t="s">
        <v>475</v>
      </c>
      <c r="F81" s="110" t="s">
        <v>41</v>
      </c>
      <c r="G81" s="110" t="s">
        <v>1052</v>
      </c>
      <c r="H81" s="113" t="s">
        <v>1149</v>
      </c>
      <c r="I81" s="112" t="s">
        <v>477</v>
      </c>
      <c r="J81" s="112">
        <v>10</v>
      </c>
      <c r="K81" s="118">
        <f>SUM(L81,T81:V81)</f>
        <v>500</v>
      </c>
      <c r="L81" s="118">
        <f>SUM(M81:S81)</f>
        <v>500</v>
      </c>
      <c r="M81" s="118">
        <v>500</v>
      </c>
      <c r="N81" s="134"/>
      <c r="O81" s="134">
        <v>0</v>
      </c>
      <c r="P81" s="134">
        <v>0</v>
      </c>
      <c r="Q81" s="136">
        <v>0</v>
      </c>
      <c r="R81" s="136">
        <v>0</v>
      </c>
      <c r="S81" s="136">
        <v>0</v>
      </c>
      <c r="T81" s="136">
        <v>0</v>
      </c>
      <c r="U81" s="136">
        <v>0</v>
      </c>
      <c r="V81" s="136">
        <v>0</v>
      </c>
      <c r="W81" s="136">
        <v>20000</v>
      </c>
      <c r="X81" s="110" t="s">
        <v>139</v>
      </c>
      <c r="Y81" s="110" t="s">
        <v>609</v>
      </c>
      <c r="Z81" s="110"/>
      <c r="AA81" s="112" t="s">
        <v>1087</v>
      </c>
    </row>
    <row r="82" s="100" customFormat="1" ht="102" spans="1:27">
      <c r="A82" s="110">
        <v>69</v>
      </c>
      <c r="B82" s="110" t="s">
        <v>463</v>
      </c>
      <c r="C82" s="110" t="s">
        <v>480</v>
      </c>
      <c r="D82" s="110" t="s">
        <v>36</v>
      </c>
      <c r="E82" s="110" t="s">
        <v>475</v>
      </c>
      <c r="F82" s="110" t="s">
        <v>41</v>
      </c>
      <c r="G82" s="110" t="s">
        <v>1052</v>
      </c>
      <c r="H82" s="113" t="s">
        <v>1150</v>
      </c>
      <c r="I82" s="112" t="s">
        <v>482</v>
      </c>
      <c r="J82" s="112">
        <v>1</v>
      </c>
      <c r="K82" s="118">
        <f>SUM(L82,T82:V82)</f>
        <v>200</v>
      </c>
      <c r="L82" s="118">
        <f>SUM(M82:S82)</f>
        <v>200</v>
      </c>
      <c r="M82" s="118">
        <v>200</v>
      </c>
      <c r="N82" s="134"/>
      <c r="O82" s="134"/>
      <c r="P82" s="134"/>
      <c r="Q82" s="137"/>
      <c r="R82" s="137"/>
      <c r="S82" s="137"/>
      <c r="T82" s="137"/>
      <c r="U82" s="137"/>
      <c r="V82" s="137"/>
      <c r="W82" s="137">
        <v>5000</v>
      </c>
      <c r="X82" s="110" t="s">
        <v>139</v>
      </c>
      <c r="Y82" s="110" t="s">
        <v>609</v>
      </c>
      <c r="Z82" s="110"/>
      <c r="AA82" s="112" t="s">
        <v>1087</v>
      </c>
    </row>
    <row r="83" s="100" customFormat="1" ht="105" customHeight="1" spans="1:27">
      <c r="A83" s="110">
        <v>70</v>
      </c>
      <c r="B83" s="110" t="s">
        <v>469</v>
      </c>
      <c r="C83" s="110" t="s">
        <v>485</v>
      </c>
      <c r="D83" s="110" t="s">
        <v>36</v>
      </c>
      <c r="E83" s="110" t="s">
        <v>70</v>
      </c>
      <c r="F83" s="110" t="s">
        <v>41</v>
      </c>
      <c r="G83" s="110" t="s">
        <v>438</v>
      </c>
      <c r="H83" s="113" t="s">
        <v>486</v>
      </c>
      <c r="I83" s="112" t="s">
        <v>487</v>
      </c>
      <c r="J83" s="112">
        <v>1</v>
      </c>
      <c r="K83" s="118">
        <f>SUM(L83,T83:V83)</f>
        <v>395</v>
      </c>
      <c r="L83" s="118">
        <f>SUM(M83:S83)</f>
        <v>395</v>
      </c>
      <c r="M83" s="118">
        <v>395</v>
      </c>
      <c r="N83" s="134"/>
      <c r="O83" s="134"/>
      <c r="P83" s="134"/>
      <c r="Q83" s="137"/>
      <c r="R83" s="137"/>
      <c r="S83" s="137"/>
      <c r="T83" s="137"/>
      <c r="U83" s="137"/>
      <c r="V83" s="137"/>
      <c r="W83" s="137">
        <v>120</v>
      </c>
      <c r="X83" s="110" t="s">
        <v>79</v>
      </c>
      <c r="Y83" s="110" t="s">
        <v>1135</v>
      </c>
      <c r="Z83" s="110"/>
      <c r="AA83" s="112" t="s">
        <v>1087</v>
      </c>
    </row>
    <row r="84" s="100" customFormat="1" ht="107" customHeight="1" spans="1:27">
      <c r="A84" s="110">
        <v>71</v>
      </c>
      <c r="B84" s="110" t="s">
        <v>473</v>
      </c>
      <c r="C84" s="110" t="s">
        <v>513</v>
      </c>
      <c r="D84" s="110" t="s">
        <v>36</v>
      </c>
      <c r="E84" s="110" t="s">
        <v>475</v>
      </c>
      <c r="F84" s="110" t="s">
        <v>41</v>
      </c>
      <c r="G84" s="110" t="s">
        <v>1052</v>
      </c>
      <c r="H84" s="113" t="s">
        <v>1151</v>
      </c>
      <c r="I84" s="112" t="s">
        <v>515</v>
      </c>
      <c r="J84" s="112">
        <v>650</v>
      </c>
      <c r="K84" s="118">
        <f>SUM(L84,T84:V84)</f>
        <v>700</v>
      </c>
      <c r="L84" s="118">
        <f>SUM(M84:S84)</f>
        <v>700</v>
      </c>
      <c r="M84" s="118">
        <v>700</v>
      </c>
      <c r="N84" s="134"/>
      <c r="O84" s="134"/>
      <c r="P84" s="134"/>
      <c r="Q84" s="137"/>
      <c r="R84" s="137"/>
      <c r="S84" s="137"/>
      <c r="T84" s="137"/>
      <c r="U84" s="137"/>
      <c r="V84" s="137"/>
      <c r="W84" s="137">
        <v>65000</v>
      </c>
      <c r="X84" s="110" t="s">
        <v>139</v>
      </c>
      <c r="Y84" s="110" t="s">
        <v>609</v>
      </c>
      <c r="Z84" s="110"/>
      <c r="AA84" s="112" t="s">
        <v>1087</v>
      </c>
    </row>
    <row r="85" s="101" customFormat="1" ht="43" customHeight="1" spans="1:27">
      <c r="A85" s="114" t="s">
        <v>517</v>
      </c>
      <c r="B85" s="114"/>
      <c r="C85" s="114"/>
      <c r="D85" s="115"/>
      <c r="E85" s="116"/>
      <c r="F85" s="116"/>
      <c r="G85" s="116"/>
      <c r="H85" s="116">
        <v>34</v>
      </c>
      <c r="I85" s="120"/>
      <c r="J85" s="120"/>
      <c r="K85" s="121">
        <f t="shared" ref="K85:V85" si="22">SUM(K86:K119)</f>
        <v>34772.3</v>
      </c>
      <c r="L85" s="121">
        <f t="shared" si="22"/>
        <v>34772.3</v>
      </c>
      <c r="M85" s="121">
        <f t="shared" si="22"/>
        <v>21779</v>
      </c>
      <c r="N85" s="121">
        <f t="shared" si="22"/>
        <v>9180</v>
      </c>
      <c r="O85" s="121">
        <f t="shared" si="22"/>
        <v>0</v>
      </c>
      <c r="P85" s="121">
        <f t="shared" si="22"/>
        <v>3603.3</v>
      </c>
      <c r="Q85" s="121">
        <f t="shared" si="22"/>
        <v>0</v>
      </c>
      <c r="R85" s="121">
        <f t="shared" si="22"/>
        <v>210</v>
      </c>
      <c r="S85" s="121">
        <f t="shared" si="22"/>
        <v>0</v>
      </c>
      <c r="T85" s="121">
        <f t="shared" si="22"/>
        <v>0</v>
      </c>
      <c r="U85" s="121">
        <f t="shared" si="22"/>
        <v>0</v>
      </c>
      <c r="V85" s="121">
        <f t="shared" si="22"/>
        <v>0</v>
      </c>
      <c r="W85" s="116"/>
      <c r="X85" s="124"/>
      <c r="Y85" s="124"/>
      <c r="Z85" s="124"/>
      <c r="AA85" s="131"/>
    </row>
    <row r="86" s="102" customFormat="1" ht="105" customHeight="1" spans="1:27">
      <c r="A86" s="110">
        <v>72</v>
      </c>
      <c r="B86" s="110" t="s">
        <v>479</v>
      </c>
      <c r="C86" s="110" t="s">
        <v>1152</v>
      </c>
      <c r="D86" s="110" t="s">
        <v>36</v>
      </c>
      <c r="E86" s="132" t="s">
        <v>520</v>
      </c>
      <c r="F86" s="132" t="s">
        <v>452</v>
      </c>
      <c r="G86" s="132" t="s">
        <v>521</v>
      </c>
      <c r="H86" s="113" t="s">
        <v>1153</v>
      </c>
      <c r="I86" s="132" t="s">
        <v>181</v>
      </c>
      <c r="J86" s="132">
        <v>1</v>
      </c>
      <c r="K86" s="118">
        <f t="shared" ref="K86:K119" si="23">SUM(L86,T86:V86)</f>
        <v>240</v>
      </c>
      <c r="L86" s="118">
        <f t="shared" ref="L86:L119" si="24">SUM(M86:S86)</f>
        <v>240</v>
      </c>
      <c r="M86" s="132">
        <v>240</v>
      </c>
      <c r="N86" s="132"/>
      <c r="O86" s="132"/>
      <c r="P86" s="132"/>
      <c r="Q86" s="132"/>
      <c r="R86" s="132"/>
      <c r="S86" s="132"/>
      <c r="T86" s="132"/>
      <c r="U86" s="132"/>
      <c r="V86" s="132"/>
      <c r="W86" s="132">
        <v>3000</v>
      </c>
      <c r="X86" s="110" t="s">
        <v>1099</v>
      </c>
      <c r="Y86" s="110" t="s">
        <v>1100</v>
      </c>
      <c r="Z86" s="132"/>
      <c r="AA86" s="112" t="s">
        <v>1087</v>
      </c>
    </row>
    <row r="87" s="100" customFormat="1" ht="111" customHeight="1" spans="1:27">
      <c r="A87" s="110">
        <v>73</v>
      </c>
      <c r="B87" s="110" t="s">
        <v>484</v>
      </c>
      <c r="C87" s="110" t="s">
        <v>526</v>
      </c>
      <c r="D87" s="110" t="s">
        <v>36</v>
      </c>
      <c r="E87" s="110" t="s">
        <v>520</v>
      </c>
      <c r="F87" s="110" t="s">
        <v>41</v>
      </c>
      <c r="G87" s="110" t="s">
        <v>443</v>
      </c>
      <c r="H87" s="111" t="s">
        <v>527</v>
      </c>
      <c r="I87" s="110" t="s">
        <v>425</v>
      </c>
      <c r="J87" s="110">
        <v>6666.7</v>
      </c>
      <c r="K87" s="118">
        <f t="shared" si="23"/>
        <v>2980</v>
      </c>
      <c r="L87" s="118">
        <f t="shared" si="24"/>
        <v>2980</v>
      </c>
      <c r="M87" s="118">
        <v>2980</v>
      </c>
      <c r="N87" s="118"/>
      <c r="O87" s="118"/>
      <c r="P87" s="118"/>
      <c r="Q87" s="110"/>
      <c r="R87" s="110"/>
      <c r="S87" s="110"/>
      <c r="T87" s="110"/>
      <c r="U87" s="110"/>
      <c r="V87" s="110"/>
      <c r="W87" s="110">
        <v>200</v>
      </c>
      <c r="X87" s="110" t="s">
        <v>530</v>
      </c>
      <c r="Y87" s="110" t="s">
        <v>531</v>
      </c>
      <c r="Z87" s="110"/>
      <c r="AA87" s="112" t="s">
        <v>1084</v>
      </c>
    </row>
    <row r="88" s="100" customFormat="1" ht="111" customHeight="1" spans="1:27">
      <c r="A88" s="110">
        <v>74</v>
      </c>
      <c r="B88" s="110" t="s">
        <v>506</v>
      </c>
      <c r="C88" s="110" t="s">
        <v>533</v>
      </c>
      <c r="D88" s="110" t="s">
        <v>36</v>
      </c>
      <c r="E88" s="110" t="s">
        <v>534</v>
      </c>
      <c r="F88" s="110" t="s">
        <v>41</v>
      </c>
      <c r="G88" s="110" t="s">
        <v>443</v>
      </c>
      <c r="H88" s="111" t="s">
        <v>535</v>
      </c>
      <c r="I88" s="110" t="s">
        <v>425</v>
      </c>
      <c r="J88" s="110">
        <v>2000</v>
      </c>
      <c r="K88" s="118">
        <f t="shared" si="23"/>
        <v>800</v>
      </c>
      <c r="L88" s="118">
        <f t="shared" si="24"/>
        <v>800</v>
      </c>
      <c r="M88" s="118"/>
      <c r="N88" s="118"/>
      <c r="O88" s="118"/>
      <c r="P88" s="118">
        <v>800</v>
      </c>
      <c r="Q88" s="110"/>
      <c r="R88" s="110"/>
      <c r="S88" s="110"/>
      <c r="T88" s="110"/>
      <c r="U88" s="110"/>
      <c r="V88" s="110"/>
      <c r="W88" s="110">
        <v>2000</v>
      </c>
      <c r="X88" s="110" t="s">
        <v>537</v>
      </c>
      <c r="Y88" s="110" t="s">
        <v>538</v>
      </c>
      <c r="Z88" s="110"/>
      <c r="AA88" s="112" t="s">
        <v>1084</v>
      </c>
    </row>
    <row r="89" s="100" customFormat="1" ht="110" customHeight="1" spans="1:27">
      <c r="A89" s="110">
        <v>75</v>
      </c>
      <c r="B89" s="110" t="s">
        <v>512</v>
      </c>
      <c r="C89" s="110" t="s">
        <v>540</v>
      </c>
      <c r="D89" s="110" t="s">
        <v>36</v>
      </c>
      <c r="E89" s="110" t="s">
        <v>541</v>
      </c>
      <c r="F89" s="110" t="s">
        <v>41</v>
      </c>
      <c r="G89" s="110" t="s">
        <v>542</v>
      </c>
      <c r="H89" s="111" t="s">
        <v>543</v>
      </c>
      <c r="I89" s="110" t="s">
        <v>425</v>
      </c>
      <c r="J89" s="110">
        <v>1000</v>
      </c>
      <c r="K89" s="118">
        <f t="shared" si="23"/>
        <v>960</v>
      </c>
      <c r="L89" s="118">
        <f t="shared" si="24"/>
        <v>960</v>
      </c>
      <c r="M89" s="118">
        <v>960</v>
      </c>
      <c r="N89" s="118"/>
      <c r="O89" s="118"/>
      <c r="P89" s="118"/>
      <c r="Q89" s="110"/>
      <c r="R89" s="110"/>
      <c r="S89" s="110"/>
      <c r="T89" s="110"/>
      <c r="U89" s="110"/>
      <c r="V89" s="110"/>
      <c r="W89" s="110">
        <v>1600</v>
      </c>
      <c r="X89" s="110" t="s">
        <v>530</v>
      </c>
      <c r="Y89" s="130" t="s">
        <v>531</v>
      </c>
      <c r="Z89" s="110"/>
      <c r="AA89" s="112" t="s">
        <v>1087</v>
      </c>
    </row>
    <row r="90" s="100" customFormat="1" ht="89" customHeight="1" spans="1:27">
      <c r="A90" s="110">
        <v>76</v>
      </c>
      <c r="B90" s="110" t="s">
        <v>518</v>
      </c>
      <c r="C90" s="110" t="s">
        <v>555</v>
      </c>
      <c r="D90" s="110" t="s">
        <v>36</v>
      </c>
      <c r="E90" s="110" t="s">
        <v>520</v>
      </c>
      <c r="F90" s="110" t="s">
        <v>41</v>
      </c>
      <c r="G90" s="110" t="s">
        <v>556</v>
      </c>
      <c r="H90" s="111" t="s">
        <v>1154</v>
      </c>
      <c r="I90" s="135" t="s">
        <v>425</v>
      </c>
      <c r="J90" s="135">
        <v>10000</v>
      </c>
      <c r="K90" s="118">
        <f t="shared" si="23"/>
        <v>2000</v>
      </c>
      <c r="L90" s="118">
        <f t="shared" si="24"/>
        <v>2000</v>
      </c>
      <c r="M90" s="118">
        <v>2000</v>
      </c>
      <c r="N90" s="118"/>
      <c r="O90" s="118"/>
      <c r="P90" s="118"/>
      <c r="Q90" s="110"/>
      <c r="R90" s="110"/>
      <c r="S90" s="110"/>
      <c r="T90" s="110"/>
      <c r="U90" s="110"/>
      <c r="V90" s="110"/>
      <c r="W90" s="110">
        <v>5000</v>
      </c>
      <c r="X90" s="110" t="s">
        <v>530</v>
      </c>
      <c r="Y90" s="110" t="s">
        <v>531</v>
      </c>
      <c r="Z90" s="110"/>
      <c r="AA90" s="112" t="s">
        <v>1087</v>
      </c>
    </row>
    <row r="91" s="100" customFormat="1" ht="89" customHeight="1" spans="1:27">
      <c r="A91" s="110">
        <v>77</v>
      </c>
      <c r="B91" s="110" t="s">
        <v>525</v>
      </c>
      <c r="C91" s="110" t="s">
        <v>561</v>
      </c>
      <c r="D91" s="110" t="s">
        <v>36</v>
      </c>
      <c r="E91" s="110" t="s">
        <v>520</v>
      </c>
      <c r="F91" s="110" t="s">
        <v>41</v>
      </c>
      <c r="G91" s="110" t="s">
        <v>556</v>
      </c>
      <c r="H91" s="111" t="s">
        <v>1155</v>
      </c>
      <c r="I91" s="135" t="s">
        <v>425</v>
      </c>
      <c r="J91" s="135">
        <v>16000</v>
      </c>
      <c r="K91" s="118">
        <f t="shared" si="23"/>
        <v>2900</v>
      </c>
      <c r="L91" s="118">
        <f t="shared" si="24"/>
        <v>2900</v>
      </c>
      <c r="M91" s="118">
        <v>2900</v>
      </c>
      <c r="N91" s="118"/>
      <c r="O91" s="118"/>
      <c r="P91" s="118"/>
      <c r="Q91" s="110"/>
      <c r="R91" s="110"/>
      <c r="S91" s="110"/>
      <c r="T91" s="110"/>
      <c r="U91" s="110"/>
      <c r="V91" s="110"/>
      <c r="W91" s="110">
        <v>5000</v>
      </c>
      <c r="X91" s="110" t="s">
        <v>530</v>
      </c>
      <c r="Y91" s="110" t="s">
        <v>531</v>
      </c>
      <c r="Z91" s="110"/>
      <c r="AA91" s="112" t="s">
        <v>1087</v>
      </c>
    </row>
    <row r="92" s="100" customFormat="1" ht="143" customHeight="1" spans="1:27">
      <c r="A92" s="110">
        <v>78</v>
      </c>
      <c r="B92" s="110" t="s">
        <v>532</v>
      </c>
      <c r="C92" s="110" t="s">
        <v>566</v>
      </c>
      <c r="D92" s="110" t="s">
        <v>36</v>
      </c>
      <c r="E92" s="110" t="s">
        <v>442</v>
      </c>
      <c r="F92" s="110" t="s">
        <v>41</v>
      </c>
      <c r="G92" s="110" t="s">
        <v>567</v>
      </c>
      <c r="H92" s="111" t="s">
        <v>568</v>
      </c>
      <c r="I92" s="110" t="s">
        <v>425</v>
      </c>
      <c r="J92" s="110">
        <v>9600</v>
      </c>
      <c r="K92" s="118">
        <f t="shared" si="23"/>
        <v>790</v>
      </c>
      <c r="L92" s="118">
        <f t="shared" si="24"/>
        <v>790</v>
      </c>
      <c r="M92" s="118">
        <v>790</v>
      </c>
      <c r="N92" s="118"/>
      <c r="O92" s="118"/>
      <c r="P92" s="118"/>
      <c r="Q92" s="110"/>
      <c r="R92" s="110"/>
      <c r="S92" s="110"/>
      <c r="T92" s="110"/>
      <c r="U92" s="110"/>
      <c r="V92" s="110"/>
      <c r="W92" s="110">
        <v>9800</v>
      </c>
      <c r="X92" s="110" t="s">
        <v>447</v>
      </c>
      <c r="Y92" s="110" t="s">
        <v>448</v>
      </c>
      <c r="Z92" s="110"/>
      <c r="AA92" s="112" t="s">
        <v>1087</v>
      </c>
    </row>
    <row r="93" s="100" customFormat="1" ht="106" customHeight="1" spans="1:27">
      <c r="A93" s="110">
        <v>79</v>
      </c>
      <c r="B93" s="110" t="s">
        <v>539</v>
      </c>
      <c r="C93" s="110" t="s">
        <v>572</v>
      </c>
      <c r="D93" s="110" t="s">
        <v>36</v>
      </c>
      <c r="E93" s="110" t="s">
        <v>1156</v>
      </c>
      <c r="F93" s="110" t="s">
        <v>41</v>
      </c>
      <c r="G93" s="110" t="s">
        <v>573</v>
      </c>
      <c r="H93" s="111" t="s">
        <v>1157</v>
      </c>
      <c r="I93" s="110" t="s">
        <v>44</v>
      </c>
      <c r="J93" s="110">
        <v>200</v>
      </c>
      <c r="K93" s="118">
        <f t="shared" si="23"/>
        <v>295</v>
      </c>
      <c r="L93" s="118">
        <f t="shared" si="24"/>
        <v>295</v>
      </c>
      <c r="M93" s="118">
        <v>295</v>
      </c>
      <c r="N93" s="118"/>
      <c r="O93" s="118"/>
      <c r="P93" s="118"/>
      <c r="Q93" s="110"/>
      <c r="R93" s="110"/>
      <c r="S93" s="110"/>
      <c r="T93" s="110"/>
      <c r="U93" s="110"/>
      <c r="V93" s="110"/>
      <c r="W93" s="110">
        <v>300</v>
      </c>
      <c r="X93" s="110" t="s">
        <v>409</v>
      </c>
      <c r="Y93" s="110" t="s">
        <v>410</v>
      </c>
      <c r="Z93" s="110"/>
      <c r="AA93" s="112" t="s">
        <v>1087</v>
      </c>
    </row>
    <row r="94" s="100" customFormat="1" ht="143" customHeight="1" spans="1:27">
      <c r="A94" s="110">
        <v>80</v>
      </c>
      <c r="B94" s="110" t="s">
        <v>554</v>
      </c>
      <c r="C94" s="110" t="s">
        <v>578</v>
      </c>
      <c r="D94" s="110" t="s">
        <v>36</v>
      </c>
      <c r="E94" s="110" t="s">
        <v>534</v>
      </c>
      <c r="F94" s="110" t="s">
        <v>41</v>
      </c>
      <c r="G94" s="110" t="s">
        <v>579</v>
      </c>
      <c r="H94" s="111" t="s">
        <v>580</v>
      </c>
      <c r="I94" s="110" t="s">
        <v>181</v>
      </c>
      <c r="J94" s="110">
        <v>1</v>
      </c>
      <c r="K94" s="118">
        <f t="shared" si="23"/>
        <v>270</v>
      </c>
      <c r="L94" s="118">
        <f t="shared" si="24"/>
        <v>270</v>
      </c>
      <c r="M94" s="118">
        <v>270</v>
      </c>
      <c r="N94" s="118"/>
      <c r="O94" s="118"/>
      <c r="P94" s="118"/>
      <c r="Q94" s="110"/>
      <c r="R94" s="110"/>
      <c r="S94" s="110"/>
      <c r="T94" s="110"/>
      <c r="U94" s="110"/>
      <c r="V94" s="110"/>
      <c r="W94" s="110">
        <v>270</v>
      </c>
      <c r="X94" s="110" t="s">
        <v>530</v>
      </c>
      <c r="Y94" s="110" t="s">
        <v>531</v>
      </c>
      <c r="Z94" s="110"/>
      <c r="AA94" s="112" t="s">
        <v>1087</v>
      </c>
    </row>
    <row r="95" s="100" customFormat="1" ht="92" customHeight="1" spans="1:27">
      <c r="A95" s="110">
        <v>81</v>
      </c>
      <c r="B95" s="110" t="s">
        <v>560</v>
      </c>
      <c r="C95" s="110" t="s">
        <v>594</v>
      </c>
      <c r="D95" s="110" t="s">
        <v>36</v>
      </c>
      <c r="E95" s="110" t="s">
        <v>70</v>
      </c>
      <c r="F95" s="110" t="s">
        <v>41</v>
      </c>
      <c r="G95" s="110" t="s">
        <v>595</v>
      </c>
      <c r="H95" s="111" t="s">
        <v>596</v>
      </c>
      <c r="I95" s="110" t="s">
        <v>425</v>
      </c>
      <c r="J95" s="110">
        <v>1500</v>
      </c>
      <c r="K95" s="118">
        <f t="shared" si="23"/>
        <v>350</v>
      </c>
      <c r="L95" s="118">
        <f t="shared" si="24"/>
        <v>350</v>
      </c>
      <c r="M95" s="118">
        <v>350</v>
      </c>
      <c r="N95" s="118"/>
      <c r="O95" s="118"/>
      <c r="P95" s="118"/>
      <c r="Q95" s="110"/>
      <c r="R95" s="110"/>
      <c r="S95" s="110"/>
      <c r="T95" s="110"/>
      <c r="U95" s="110"/>
      <c r="V95" s="110"/>
      <c r="W95" s="110">
        <v>300</v>
      </c>
      <c r="X95" s="110" t="s">
        <v>139</v>
      </c>
      <c r="Y95" s="110" t="s">
        <v>609</v>
      </c>
      <c r="Z95" s="110"/>
      <c r="AA95" s="112" t="s">
        <v>1093</v>
      </c>
    </row>
    <row r="96" s="100" customFormat="1" ht="152" customHeight="1" spans="1:27">
      <c r="A96" s="110">
        <v>82</v>
      </c>
      <c r="B96" s="110" t="s">
        <v>565</v>
      </c>
      <c r="C96" s="110" t="s">
        <v>600</v>
      </c>
      <c r="D96" s="110" t="s">
        <v>36</v>
      </c>
      <c r="E96" s="110" t="s">
        <v>541</v>
      </c>
      <c r="F96" s="110" t="s">
        <v>41</v>
      </c>
      <c r="G96" s="110" t="s">
        <v>601</v>
      </c>
      <c r="H96" s="111" t="s">
        <v>602</v>
      </c>
      <c r="I96" s="110" t="s">
        <v>181</v>
      </c>
      <c r="J96" s="110">
        <v>2</v>
      </c>
      <c r="K96" s="118">
        <f t="shared" si="23"/>
        <v>240</v>
      </c>
      <c r="L96" s="118">
        <f t="shared" si="24"/>
        <v>240</v>
      </c>
      <c r="M96" s="118">
        <v>240</v>
      </c>
      <c r="N96" s="118"/>
      <c r="O96" s="118"/>
      <c r="P96" s="118"/>
      <c r="Q96" s="110"/>
      <c r="R96" s="110"/>
      <c r="S96" s="110"/>
      <c r="T96" s="110"/>
      <c r="U96" s="110"/>
      <c r="V96" s="110"/>
      <c r="W96" s="110">
        <v>240</v>
      </c>
      <c r="X96" s="110" t="s">
        <v>530</v>
      </c>
      <c r="Y96" s="110" t="s">
        <v>531</v>
      </c>
      <c r="Z96" s="110"/>
      <c r="AA96" s="112" t="s">
        <v>1087</v>
      </c>
    </row>
    <row r="97" s="100" customFormat="1" ht="113" customHeight="1" spans="1:27">
      <c r="A97" s="110">
        <v>83</v>
      </c>
      <c r="B97" s="110" t="s">
        <v>571</v>
      </c>
      <c r="C97" s="110" t="s">
        <v>611</v>
      </c>
      <c r="D97" s="110" t="s">
        <v>36</v>
      </c>
      <c r="E97" s="110" t="s">
        <v>534</v>
      </c>
      <c r="F97" s="133" t="s">
        <v>41</v>
      </c>
      <c r="G97" s="112" t="s">
        <v>612</v>
      </c>
      <c r="H97" s="113" t="s">
        <v>1158</v>
      </c>
      <c r="I97" s="112" t="s">
        <v>425</v>
      </c>
      <c r="J97" s="112">
        <v>5000</v>
      </c>
      <c r="K97" s="118">
        <f t="shared" si="23"/>
        <v>395</v>
      </c>
      <c r="L97" s="118">
        <f t="shared" si="24"/>
        <v>395</v>
      </c>
      <c r="M97" s="118">
        <v>395</v>
      </c>
      <c r="N97" s="119"/>
      <c r="O97" s="119"/>
      <c r="P97" s="119"/>
      <c r="Q97" s="112"/>
      <c r="R97" s="112"/>
      <c r="S97" s="112"/>
      <c r="T97" s="112"/>
      <c r="U97" s="133"/>
      <c r="V97" s="133"/>
      <c r="W97" s="112">
        <v>395</v>
      </c>
      <c r="X97" s="110" t="s">
        <v>530</v>
      </c>
      <c r="Y97" s="110" t="s">
        <v>531</v>
      </c>
      <c r="Z97" s="110"/>
      <c r="AA97" s="112" t="s">
        <v>1087</v>
      </c>
    </row>
    <row r="98" s="100" customFormat="1" ht="139" customHeight="1" spans="1:27">
      <c r="A98" s="110">
        <v>84</v>
      </c>
      <c r="B98" s="110" t="s">
        <v>577</v>
      </c>
      <c r="C98" s="110" t="s">
        <v>617</v>
      </c>
      <c r="D98" s="110" t="s">
        <v>36</v>
      </c>
      <c r="E98" s="110" t="s">
        <v>534</v>
      </c>
      <c r="F98" s="133" t="s">
        <v>41</v>
      </c>
      <c r="G98" s="112" t="s">
        <v>612</v>
      </c>
      <c r="H98" s="113" t="s">
        <v>618</v>
      </c>
      <c r="I98" s="112" t="s">
        <v>203</v>
      </c>
      <c r="J98" s="112">
        <v>1</v>
      </c>
      <c r="K98" s="118">
        <f t="shared" si="23"/>
        <v>395</v>
      </c>
      <c r="L98" s="118">
        <f t="shared" si="24"/>
        <v>395</v>
      </c>
      <c r="M98" s="118"/>
      <c r="N98" s="119">
        <v>395</v>
      </c>
      <c r="O98" s="119"/>
      <c r="P98" s="119"/>
      <c r="Q98" s="112"/>
      <c r="R98" s="112"/>
      <c r="S98" s="112"/>
      <c r="T98" s="112"/>
      <c r="U98" s="133"/>
      <c r="V98" s="133"/>
      <c r="W98" s="112">
        <v>395</v>
      </c>
      <c r="X98" s="110" t="s">
        <v>530</v>
      </c>
      <c r="Y98" s="110" t="s">
        <v>531</v>
      </c>
      <c r="Z98" s="110"/>
      <c r="AA98" s="112" t="s">
        <v>1084</v>
      </c>
    </row>
    <row r="99" s="100" customFormat="1" ht="97" customHeight="1" spans="1:27">
      <c r="A99" s="110">
        <v>85</v>
      </c>
      <c r="B99" s="110" t="s">
        <v>593</v>
      </c>
      <c r="C99" s="110" t="s">
        <v>628</v>
      </c>
      <c r="D99" s="110" t="s">
        <v>36</v>
      </c>
      <c r="E99" s="110" t="s">
        <v>40</v>
      </c>
      <c r="F99" s="133" t="s">
        <v>41</v>
      </c>
      <c r="G99" s="112" t="s">
        <v>413</v>
      </c>
      <c r="H99" s="113" t="s">
        <v>1159</v>
      </c>
      <c r="I99" s="112" t="s">
        <v>44</v>
      </c>
      <c r="J99" s="112">
        <v>60</v>
      </c>
      <c r="K99" s="118">
        <f t="shared" si="23"/>
        <v>630</v>
      </c>
      <c r="L99" s="118">
        <f t="shared" si="24"/>
        <v>630</v>
      </c>
      <c r="M99" s="118"/>
      <c r="N99" s="119"/>
      <c r="O99" s="119"/>
      <c r="P99" s="119">
        <v>630</v>
      </c>
      <c r="Q99" s="112"/>
      <c r="R99" s="112"/>
      <c r="S99" s="112"/>
      <c r="T99" s="112"/>
      <c r="U99" s="133"/>
      <c r="V99" s="133"/>
      <c r="W99" s="112">
        <v>630</v>
      </c>
      <c r="X99" s="110" t="s">
        <v>1072</v>
      </c>
      <c r="Y99" s="110" t="s">
        <v>1073</v>
      </c>
      <c r="Z99" s="110"/>
      <c r="AA99" s="112" t="s">
        <v>1087</v>
      </c>
    </row>
    <row r="100" s="100" customFormat="1" ht="97" customHeight="1" spans="1:27">
      <c r="A100" s="110">
        <v>86</v>
      </c>
      <c r="B100" s="110" t="s">
        <v>599</v>
      </c>
      <c r="C100" s="110" t="s">
        <v>1160</v>
      </c>
      <c r="D100" s="110" t="s">
        <v>36</v>
      </c>
      <c r="E100" s="110" t="s">
        <v>40</v>
      </c>
      <c r="F100" s="133" t="s">
        <v>41</v>
      </c>
      <c r="G100" s="112" t="s">
        <v>493</v>
      </c>
      <c r="H100" s="113" t="s">
        <v>1161</v>
      </c>
      <c r="I100" s="112" t="s">
        <v>181</v>
      </c>
      <c r="J100" s="112">
        <v>1</v>
      </c>
      <c r="K100" s="118">
        <f t="shared" si="23"/>
        <v>120</v>
      </c>
      <c r="L100" s="118">
        <f t="shared" si="24"/>
        <v>120</v>
      </c>
      <c r="M100" s="118"/>
      <c r="N100" s="119"/>
      <c r="O100" s="119"/>
      <c r="P100" s="119">
        <v>120</v>
      </c>
      <c r="Q100" s="112"/>
      <c r="R100" s="112"/>
      <c r="S100" s="112"/>
      <c r="T100" s="112"/>
      <c r="U100" s="133"/>
      <c r="V100" s="133"/>
      <c r="W100" s="112">
        <v>2000</v>
      </c>
      <c r="X100" s="110" t="s">
        <v>1072</v>
      </c>
      <c r="Y100" s="110" t="s">
        <v>1073</v>
      </c>
      <c r="Z100" s="110"/>
      <c r="AA100" s="112" t="s">
        <v>1087</v>
      </c>
    </row>
    <row r="101" s="100" customFormat="1" ht="97" customHeight="1" spans="1:27">
      <c r="A101" s="110">
        <v>87</v>
      </c>
      <c r="B101" s="110" t="s">
        <v>610</v>
      </c>
      <c r="C101" s="110" t="s">
        <v>641</v>
      </c>
      <c r="D101" s="110" t="s">
        <v>36</v>
      </c>
      <c r="E101" s="110" t="s">
        <v>70</v>
      </c>
      <c r="F101" s="110" t="s">
        <v>41</v>
      </c>
      <c r="G101" s="110" t="s">
        <v>453</v>
      </c>
      <c r="H101" s="111" t="s">
        <v>1162</v>
      </c>
      <c r="I101" s="112" t="s">
        <v>44</v>
      </c>
      <c r="J101" s="110">
        <v>600</v>
      </c>
      <c r="K101" s="118">
        <f t="shared" si="23"/>
        <v>980</v>
      </c>
      <c r="L101" s="118">
        <f t="shared" si="24"/>
        <v>980</v>
      </c>
      <c r="M101" s="118"/>
      <c r="N101" s="119">
        <v>980</v>
      </c>
      <c r="O101" s="119"/>
      <c r="P101" s="119"/>
      <c r="Q101" s="112"/>
      <c r="R101" s="112"/>
      <c r="S101" s="112"/>
      <c r="T101" s="112"/>
      <c r="U101" s="133"/>
      <c r="V101" s="133"/>
      <c r="W101" s="112">
        <v>100</v>
      </c>
      <c r="X101" s="110" t="s">
        <v>1090</v>
      </c>
      <c r="Y101" s="110" t="s">
        <v>1091</v>
      </c>
      <c r="Z101" s="110"/>
      <c r="AA101" s="112" t="s">
        <v>1087</v>
      </c>
    </row>
    <row r="102" s="100" customFormat="1" ht="119" customHeight="1" spans="1:27">
      <c r="A102" s="110">
        <v>88</v>
      </c>
      <c r="B102" s="110" t="s">
        <v>616</v>
      </c>
      <c r="C102" s="110" t="s">
        <v>657</v>
      </c>
      <c r="D102" s="110" t="s">
        <v>36</v>
      </c>
      <c r="E102" s="110" t="s">
        <v>70</v>
      </c>
      <c r="F102" s="110" t="s">
        <v>41</v>
      </c>
      <c r="G102" s="110" t="s">
        <v>453</v>
      </c>
      <c r="H102" s="111" t="s">
        <v>1163</v>
      </c>
      <c r="I102" s="112" t="s">
        <v>503</v>
      </c>
      <c r="J102" s="110">
        <v>21</v>
      </c>
      <c r="K102" s="118">
        <f t="shared" si="23"/>
        <v>1700</v>
      </c>
      <c r="L102" s="118">
        <f t="shared" si="24"/>
        <v>1700</v>
      </c>
      <c r="M102" s="118"/>
      <c r="N102" s="118">
        <v>1700</v>
      </c>
      <c r="O102" s="118"/>
      <c r="P102" s="118"/>
      <c r="Q102" s="110"/>
      <c r="R102" s="110"/>
      <c r="S102" s="110"/>
      <c r="T102" s="110"/>
      <c r="U102" s="110"/>
      <c r="V102" s="110"/>
      <c r="W102" s="110">
        <v>3000</v>
      </c>
      <c r="X102" s="110" t="s">
        <v>504</v>
      </c>
      <c r="Y102" s="110" t="s">
        <v>505</v>
      </c>
      <c r="Z102" s="110"/>
      <c r="AA102" s="112" t="s">
        <v>1087</v>
      </c>
    </row>
    <row r="103" s="100" customFormat="1" ht="105" customHeight="1" spans="1:27">
      <c r="A103" s="110">
        <v>89</v>
      </c>
      <c r="B103" s="110" t="s">
        <v>627</v>
      </c>
      <c r="C103" s="110" t="s">
        <v>661</v>
      </c>
      <c r="D103" s="110" t="s">
        <v>36</v>
      </c>
      <c r="E103" s="110" t="s">
        <v>40</v>
      </c>
      <c r="F103" s="110" t="s">
        <v>41</v>
      </c>
      <c r="G103" s="110" t="s">
        <v>217</v>
      </c>
      <c r="H103" s="111" t="s">
        <v>1164</v>
      </c>
      <c r="I103" s="110" t="s">
        <v>503</v>
      </c>
      <c r="J103" s="110">
        <v>4</v>
      </c>
      <c r="K103" s="118">
        <f t="shared" si="23"/>
        <v>280</v>
      </c>
      <c r="L103" s="118">
        <f t="shared" si="24"/>
        <v>280</v>
      </c>
      <c r="M103" s="118"/>
      <c r="N103" s="118"/>
      <c r="O103" s="118"/>
      <c r="P103" s="118">
        <v>280</v>
      </c>
      <c r="Q103" s="110"/>
      <c r="R103" s="110"/>
      <c r="S103" s="110"/>
      <c r="T103" s="110"/>
      <c r="U103" s="110"/>
      <c r="V103" s="110"/>
      <c r="W103" s="110">
        <v>450</v>
      </c>
      <c r="X103" s="110" t="s">
        <v>504</v>
      </c>
      <c r="Y103" s="110" t="s">
        <v>505</v>
      </c>
      <c r="Z103" s="110"/>
      <c r="AA103" s="112" t="s">
        <v>1087</v>
      </c>
    </row>
    <row r="104" s="100" customFormat="1" ht="105" customHeight="1" spans="1:27">
      <c r="A104" s="110">
        <v>90</v>
      </c>
      <c r="B104" s="110" t="s">
        <v>634</v>
      </c>
      <c r="C104" s="110" t="s">
        <v>665</v>
      </c>
      <c r="D104" s="110" t="s">
        <v>36</v>
      </c>
      <c r="E104" s="110" t="s">
        <v>40</v>
      </c>
      <c r="F104" s="110" t="s">
        <v>41</v>
      </c>
      <c r="G104" s="110" t="s">
        <v>222</v>
      </c>
      <c r="H104" s="111" t="s">
        <v>1165</v>
      </c>
      <c r="I104" s="110" t="s">
        <v>503</v>
      </c>
      <c r="J104" s="110">
        <v>28.4</v>
      </c>
      <c r="K104" s="118">
        <f t="shared" si="23"/>
        <v>2130</v>
      </c>
      <c r="L104" s="118">
        <f t="shared" si="24"/>
        <v>2130</v>
      </c>
      <c r="M104" s="118">
        <f>28.4*75-210</f>
        <v>1920</v>
      </c>
      <c r="N104" s="118"/>
      <c r="O104" s="118"/>
      <c r="P104" s="118"/>
      <c r="Q104" s="110"/>
      <c r="R104" s="110">
        <v>210</v>
      </c>
      <c r="S104" s="110"/>
      <c r="T104" s="110"/>
      <c r="U104" s="110"/>
      <c r="V104" s="110"/>
      <c r="W104" s="110">
        <v>1020</v>
      </c>
      <c r="X104" s="110" t="s">
        <v>504</v>
      </c>
      <c r="Y104" s="110" t="s">
        <v>505</v>
      </c>
      <c r="Z104" s="110"/>
      <c r="AA104" s="112" t="s">
        <v>1087</v>
      </c>
    </row>
    <row r="105" s="100" customFormat="1" ht="105" customHeight="1" spans="1:27">
      <c r="A105" s="110">
        <v>91</v>
      </c>
      <c r="B105" s="110" t="s">
        <v>640</v>
      </c>
      <c r="C105" s="110" t="s">
        <v>669</v>
      </c>
      <c r="D105" s="110" t="s">
        <v>36</v>
      </c>
      <c r="E105" s="110" t="s">
        <v>40</v>
      </c>
      <c r="F105" s="110" t="s">
        <v>41</v>
      </c>
      <c r="G105" s="110" t="s">
        <v>227</v>
      </c>
      <c r="H105" s="111" t="s">
        <v>1166</v>
      </c>
      <c r="I105" s="110" t="s">
        <v>503</v>
      </c>
      <c r="J105" s="110">
        <v>16</v>
      </c>
      <c r="K105" s="118">
        <f t="shared" si="23"/>
        <v>1200</v>
      </c>
      <c r="L105" s="118">
        <f t="shared" si="24"/>
        <v>1200</v>
      </c>
      <c r="M105" s="118"/>
      <c r="N105" s="118">
        <v>1200</v>
      </c>
      <c r="O105" s="118"/>
      <c r="P105" s="118"/>
      <c r="Q105" s="110"/>
      <c r="R105" s="110"/>
      <c r="S105" s="110"/>
      <c r="T105" s="110"/>
      <c r="U105" s="110"/>
      <c r="V105" s="110"/>
      <c r="W105" s="110">
        <v>1200</v>
      </c>
      <c r="X105" s="110" t="s">
        <v>504</v>
      </c>
      <c r="Y105" s="110" t="s">
        <v>505</v>
      </c>
      <c r="Z105" s="110"/>
      <c r="AA105" s="112" t="s">
        <v>1087</v>
      </c>
    </row>
    <row r="106" s="100" customFormat="1" ht="105" customHeight="1" spans="1:27">
      <c r="A106" s="110">
        <v>92</v>
      </c>
      <c r="B106" s="110" t="s">
        <v>643</v>
      </c>
      <c r="C106" s="110" t="s">
        <v>673</v>
      </c>
      <c r="D106" s="110" t="s">
        <v>36</v>
      </c>
      <c r="E106" s="110" t="s">
        <v>40</v>
      </c>
      <c r="F106" s="110" t="s">
        <v>41</v>
      </c>
      <c r="G106" s="110" t="s">
        <v>232</v>
      </c>
      <c r="H106" s="111" t="s">
        <v>1167</v>
      </c>
      <c r="I106" s="110" t="s">
        <v>503</v>
      </c>
      <c r="J106" s="110">
        <v>17</v>
      </c>
      <c r="K106" s="118">
        <f t="shared" si="23"/>
        <v>1275</v>
      </c>
      <c r="L106" s="118">
        <f t="shared" si="24"/>
        <v>1275</v>
      </c>
      <c r="M106" s="118"/>
      <c r="N106" s="118">
        <v>1275</v>
      </c>
      <c r="O106" s="118"/>
      <c r="P106" s="118"/>
      <c r="Q106" s="110"/>
      <c r="R106" s="110"/>
      <c r="S106" s="110"/>
      <c r="T106" s="110"/>
      <c r="U106" s="110"/>
      <c r="V106" s="110"/>
      <c r="W106" s="110">
        <v>525</v>
      </c>
      <c r="X106" s="110" t="s">
        <v>504</v>
      </c>
      <c r="Y106" s="110" t="s">
        <v>505</v>
      </c>
      <c r="Z106" s="110"/>
      <c r="AA106" s="112" t="s">
        <v>1087</v>
      </c>
    </row>
    <row r="107" s="100" customFormat="1" ht="105" customHeight="1" spans="1:27">
      <c r="A107" s="110">
        <v>93</v>
      </c>
      <c r="B107" s="110" t="s">
        <v>651</v>
      </c>
      <c r="C107" s="110" t="s">
        <v>677</v>
      </c>
      <c r="D107" s="110" t="s">
        <v>36</v>
      </c>
      <c r="E107" s="110" t="s">
        <v>40</v>
      </c>
      <c r="F107" s="110" t="s">
        <v>41</v>
      </c>
      <c r="G107" s="110" t="s">
        <v>99</v>
      </c>
      <c r="H107" s="111" t="s">
        <v>1168</v>
      </c>
      <c r="I107" s="110" t="s">
        <v>503</v>
      </c>
      <c r="J107" s="110">
        <v>12.264</v>
      </c>
      <c r="K107" s="118">
        <f t="shared" si="23"/>
        <v>919.8</v>
      </c>
      <c r="L107" s="118">
        <f t="shared" si="24"/>
        <v>919.8</v>
      </c>
      <c r="M107" s="118"/>
      <c r="N107" s="118"/>
      <c r="O107" s="118"/>
      <c r="P107" s="118">
        <v>919.8</v>
      </c>
      <c r="Q107" s="110"/>
      <c r="R107" s="110"/>
      <c r="S107" s="110"/>
      <c r="T107" s="110"/>
      <c r="U107" s="110"/>
      <c r="V107" s="110"/>
      <c r="W107" s="110">
        <v>1027</v>
      </c>
      <c r="X107" s="110" t="s">
        <v>504</v>
      </c>
      <c r="Y107" s="110" t="s">
        <v>505</v>
      </c>
      <c r="Z107" s="110"/>
      <c r="AA107" s="112" t="s">
        <v>1087</v>
      </c>
    </row>
    <row r="108" s="100" customFormat="1" ht="105" customHeight="1" spans="1:27">
      <c r="A108" s="110">
        <v>94</v>
      </c>
      <c r="B108" s="110" t="s">
        <v>656</v>
      </c>
      <c r="C108" s="110" t="s">
        <v>681</v>
      </c>
      <c r="D108" s="110" t="s">
        <v>36</v>
      </c>
      <c r="E108" s="110" t="s">
        <v>40</v>
      </c>
      <c r="F108" s="110" t="s">
        <v>41</v>
      </c>
      <c r="G108" s="110" t="s">
        <v>246</v>
      </c>
      <c r="H108" s="111" t="s">
        <v>1169</v>
      </c>
      <c r="I108" s="110" t="s">
        <v>503</v>
      </c>
      <c r="J108" s="110">
        <v>5.5</v>
      </c>
      <c r="K108" s="118">
        <f t="shared" si="23"/>
        <v>412.5</v>
      </c>
      <c r="L108" s="118">
        <f t="shared" si="24"/>
        <v>412.5</v>
      </c>
      <c r="M108" s="118"/>
      <c r="N108" s="118"/>
      <c r="O108" s="118"/>
      <c r="P108" s="118">
        <f>J108*75</f>
        <v>412.5</v>
      </c>
      <c r="Q108" s="110"/>
      <c r="R108" s="110"/>
      <c r="S108" s="110"/>
      <c r="T108" s="110"/>
      <c r="U108" s="110"/>
      <c r="V108" s="110"/>
      <c r="W108" s="110">
        <v>375</v>
      </c>
      <c r="X108" s="110" t="s">
        <v>504</v>
      </c>
      <c r="Y108" s="110" t="s">
        <v>505</v>
      </c>
      <c r="Z108" s="110"/>
      <c r="AA108" s="112" t="s">
        <v>1087</v>
      </c>
    </row>
    <row r="109" s="100" customFormat="1" ht="105" customHeight="1" spans="1:27">
      <c r="A109" s="110">
        <v>95</v>
      </c>
      <c r="B109" s="110" t="s">
        <v>660</v>
      </c>
      <c r="C109" s="110" t="s">
        <v>685</v>
      </c>
      <c r="D109" s="110" t="s">
        <v>36</v>
      </c>
      <c r="E109" s="110" t="s">
        <v>40</v>
      </c>
      <c r="F109" s="110" t="s">
        <v>41</v>
      </c>
      <c r="G109" s="110" t="s">
        <v>686</v>
      </c>
      <c r="H109" s="111" t="s">
        <v>1170</v>
      </c>
      <c r="I109" s="110" t="s">
        <v>503</v>
      </c>
      <c r="J109" s="110">
        <v>14.6</v>
      </c>
      <c r="K109" s="118">
        <f t="shared" si="23"/>
        <v>1095</v>
      </c>
      <c r="L109" s="118">
        <f t="shared" si="24"/>
        <v>1095</v>
      </c>
      <c r="M109" s="118"/>
      <c r="N109" s="118">
        <v>1095</v>
      </c>
      <c r="O109" s="118"/>
      <c r="P109" s="118"/>
      <c r="Q109" s="110"/>
      <c r="R109" s="110"/>
      <c r="S109" s="110"/>
      <c r="T109" s="110"/>
      <c r="U109" s="110"/>
      <c r="V109" s="110"/>
      <c r="W109" s="110">
        <v>1095</v>
      </c>
      <c r="X109" s="110" t="s">
        <v>504</v>
      </c>
      <c r="Y109" s="110" t="s">
        <v>505</v>
      </c>
      <c r="Z109" s="110"/>
      <c r="AA109" s="112" t="s">
        <v>1087</v>
      </c>
    </row>
    <row r="110" s="100" customFormat="1" ht="105" customHeight="1" spans="1:27">
      <c r="A110" s="110">
        <v>96</v>
      </c>
      <c r="B110" s="110" t="s">
        <v>664</v>
      </c>
      <c r="C110" s="110" t="s">
        <v>690</v>
      </c>
      <c r="D110" s="110" t="s">
        <v>36</v>
      </c>
      <c r="E110" s="110" t="s">
        <v>40</v>
      </c>
      <c r="F110" s="110" t="s">
        <v>41</v>
      </c>
      <c r="G110" s="110" t="s">
        <v>251</v>
      </c>
      <c r="H110" s="111" t="s">
        <v>1171</v>
      </c>
      <c r="I110" s="110" t="s">
        <v>503</v>
      </c>
      <c r="J110" s="110">
        <v>10.7</v>
      </c>
      <c r="K110" s="118">
        <f t="shared" si="23"/>
        <v>802.5</v>
      </c>
      <c r="L110" s="118">
        <f t="shared" si="24"/>
        <v>802.5</v>
      </c>
      <c r="M110" s="118"/>
      <c r="N110" s="118">
        <v>802.5</v>
      </c>
      <c r="O110" s="118"/>
      <c r="P110" s="118"/>
      <c r="Q110" s="110"/>
      <c r="R110" s="110"/>
      <c r="S110" s="110"/>
      <c r="T110" s="110"/>
      <c r="U110" s="110"/>
      <c r="V110" s="110"/>
      <c r="W110" s="110">
        <v>802</v>
      </c>
      <c r="X110" s="110" t="s">
        <v>504</v>
      </c>
      <c r="Y110" s="110" t="s">
        <v>505</v>
      </c>
      <c r="Z110" s="110"/>
      <c r="AA110" s="112" t="s">
        <v>1087</v>
      </c>
    </row>
    <row r="111" s="100" customFormat="1" ht="105" customHeight="1" spans="1:27">
      <c r="A111" s="110">
        <v>97</v>
      </c>
      <c r="B111" s="110" t="s">
        <v>668</v>
      </c>
      <c r="C111" s="110" t="s">
        <v>694</v>
      </c>
      <c r="D111" s="110" t="s">
        <v>36</v>
      </c>
      <c r="E111" s="110" t="s">
        <v>40</v>
      </c>
      <c r="F111" s="110" t="s">
        <v>41</v>
      </c>
      <c r="G111" s="110" t="s">
        <v>261</v>
      </c>
      <c r="H111" s="111" t="s">
        <v>1172</v>
      </c>
      <c r="I111" s="110" t="s">
        <v>503</v>
      </c>
      <c r="J111" s="110">
        <v>20</v>
      </c>
      <c r="K111" s="118">
        <f t="shared" si="23"/>
        <v>1500</v>
      </c>
      <c r="L111" s="118">
        <f t="shared" si="24"/>
        <v>1500</v>
      </c>
      <c r="M111" s="118">
        <v>1500</v>
      </c>
      <c r="N111" s="118"/>
      <c r="O111" s="118"/>
      <c r="P111" s="118"/>
      <c r="Q111" s="110"/>
      <c r="R111" s="110"/>
      <c r="S111" s="110"/>
      <c r="T111" s="110"/>
      <c r="U111" s="110"/>
      <c r="V111" s="110"/>
      <c r="W111" s="110">
        <v>1500</v>
      </c>
      <c r="X111" s="110" t="s">
        <v>504</v>
      </c>
      <c r="Y111" s="110" t="s">
        <v>505</v>
      </c>
      <c r="Z111" s="110"/>
      <c r="AA111" s="112" t="s">
        <v>1087</v>
      </c>
    </row>
    <row r="112" s="100" customFormat="1" ht="105" customHeight="1" spans="1:27">
      <c r="A112" s="110">
        <v>98</v>
      </c>
      <c r="B112" s="110" t="s">
        <v>672</v>
      </c>
      <c r="C112" s="110" t="s">
        <v>698</v>
      </c>
      <c r="D112" s="110" t="s">
        <v>36</v>
      </c>
      <c r="E112" s="110" t="s">
        <v>40</v>
      </c>
      <c r="F112" s="110" t="s">
        <v>41</v>
      </c>
      <c r="G112" s="110" t="s">
        <v>266</v>
      </c>
      <c r="H112" s="111" t="s">
        <v>1172</v>
      </c>
      <c r="I112" s="110" t="s">
        <v>503</v>
      </c>
      <c r="J112" s="110">
        <v>20</v>
      </c>
      <c r="K112" s="118">
        <f t="shared" si="23"/>
        <v>1500</v>
      </c>
      <c r="L112" s="118">
        <f t="shared" si="24"/>
        <v>1500</v>
      </c>
      <c r="M112" s="118">
        <v>1500</v>
      </c>
      <c r="N112" s="118"/>
      <c r="O112" s="118"/>
      <c r="P112" s="118"/>
      <c r="Q112" s="110"/>
      <c r="R112" s="110"/>
      <c r="S112" s="110"/>
      <c r="T112" s="110"/>
      <c r="U112" s="110"/>
      <c r="V112" s="110"/>
      <c r="W112" s="110">
        <v>1500</v>
      </c>
      <c r="X112" s="110" t="s">
        <v>504</v>
      </c>
      <c r="Y112" s="110" t="s">
        <v>505</v>
      </c>
      <c r="Z112" s="110"/>
      <c r="AA112" s="112" t="s">
        <v>1087</v>
      </c>
    </row>
    <row r="113" s="100" customFormat="1" ht="105" customHeight="1" spans="1:27">
      <c r="A113" s="110">
        <v>99</v>
      </c>
      <c r="B113" s="110" t="s">
        <v>676</v>
      </c>
      <c r="C113" s="110" t="s">
        <v>701</v>
      </c>
      <c r="D113" s="110" t="s">
        <v>36</v>
      </c>
      <c r="E113" s="110" t="s">
        <v>40</v>
      </c>
      <c r="F113" s="110" t="s">
        <v>41</v>
      </c>
      <c r="G113" s="110" t="s">
        <v>271</v>
      </c>
      <c r="H113" s="111" t="s">
        <v>1173</v>
      </c>
      <c r="I113" s="110" t="s">
        <v>503</v>
      </c>
      <c r="J113" s="110">
        <v>23.1</v>
      </c>
      <c r="K113" s="118">
        <f t="shared" si="23"/>
        <v>1732.5</v>
      </c>
      <c r="L113" s="118">
        <f t="shared" si="24"/>
        <v>1732.5</v>
      </c>
      <c r="M113" s="118"/>
      <c r="N113" s="118">
        <v>1732.5</v>
      </c>
      <c r="O113" s="118"/>
      <c r="P113" s="118"/>
      <c r="Q113" s="110"/>
      <c r="R113" s="110"/>
      <c r="S113" s="110"/>
      <c r="T113" s="110"/>
      <c r="U113" s="110"/>
      <c r="V113" s="110"/>
      <c r="W113" s="110">
        <v>1732</v>
      </c>
      <c r="X113" s="110" t="s">
        <v>504</v>
      </c>
      <c r="Y113" s="110" t="s">
        <v>505</v>
      </c>
      <c r="Z113" s="110"/>
      <c r="AA113" s="112" t="s">
        <v>1087</v>
      </c>
    </row>
    <row r="114" s="100" customFormat="1" ht="105" customHeight="1" spans="1:27">
      <c r="A114" s="110">
        <v>100</v>
      </c>
      <c r="B114" s="110" t="s">
        <v>680</v>
      </c>
      <c r="C114" s="110" t="s">
        <v>705</v>
      </c>
      <c r="D114" s="110" t="s">
        <v>36</v>
      </c>
      <c r="E114" s="110" t="s">
        <v>40</v>
      </c>
      <c r="F114" s="110" t="s">
        <v>41</v>
      </c>
      <c r="G114" s="110" t="s">
        <v>706</v>
      </c>
      <c r="H114" s="111" t="s">
        <v>1174</v>
      </c>
      <c r="I114" s="110" t="s">
        <v>503</v>
      </c>
      <c r="J114" s="110">
        <v>7.2</v>
      </c>
      <c r="K114" s="118">
        <f t="shared" si="23"/>
        <v>540</v>
      </c>
      <c r="L114" s="118">
        <f t="shared" si="24"/>
        <v>540</v>
      </c>
      <c r="M114" s="118">
        <v>540</v>
      </c>
      <c r="N114" s="118"/>
      <c r="O114" s="118"/>
      <c r="P114" s="118"/>
      <c r="Q114" s="110"/>
      <c r="R114" s="110"/>
      <c r="S114" s="110"/>
      <c r="T114" s="110"/>
      <c r="U114" s="110"/>
      <c r="V114" s="110"/>
      <c r="W114" s="110">
        <v>540</v>
      </c>
      <c r="X114" s="110" t="s">
        <v>504</v>
      </c>
      <c r="Y114" s="110" t="s">
        <v>505</v>
      </c>
      <c r="Z114" s="110"/>
      <c r="AA114" s="112" t="s">
        <v>1093</v>
      </c>
    </row>
    <row r="115" s="100" customFormat="1" ht="105" customHeight="1" spans="1:27">
      <c r="A115" s="110">
        <v>101</v>
      </c>
      <c r="B115" s="110" t="s">
        <v>684</v>
      </c>
      <c r="C115" s="110" t="s">
        <v>710</v>
      </c>
      <c r="D115" s="110" t="s">
        <v>36</v>
      </c>
      <c r="E115" s="110" t="s">
        <v>40</v>
      </c>
      <c r="F115" s="110" t="s">
        <v>41</v>
      </c>
      <c r="G115" s="110" t="s">
        <v>276</v>
      </c>
      <c r="H115" s="111" t="s">
        <v>1172</v>
      </c>
      <c r="I115" s="110" t="s">
        <v>503</v>
      </c>
      <c r="J115" s="110">
        <v>20</v>
      </c>
      <c r="K115" s="118">
        <f t="shared" si="23"/>
        <v>1500</v>
      </c>
      <c r="L115" s="118">
        <f t="shared" si="24"/>
        <v>1500</v>
      </c>
      <c r="M115" s="118">
        <v>1500</v>
      </c>
      <c r="N115" s="118"/>
      <c r="O115" s="118"/>
      <c r="P115" s="118"/>
      <c r="Q115" s="110"/>
      <c r="R115" s="110"/>
      <c r="S115" s="110"/>
      <c r="T115" s="110"/>
      <c r="U115" s="110"/>
      <c r="V115" s="110"/>
      <c r="W115" s="110">
        <v>1500</v>
      </c>
      <c r="X115" s="110" t="s">
        <v>504</v>
      </c>
      <c r="Y115" s="110" t="s">
        <v>505</v>
      </c>
      <c r="Z115" s="110"/>
      <c r="AA115" s="112" t="s">
        <v>1087</v>
      </c>
    </row>
    <row r="116" s="100" customFormat="1" ht="105" customHeight="1" spans="1:27">
      <c r="A116" s="110">
        <v>102</v>
      </c>
      <c r="B116" s="110" t="s">
        <v>689</v>
      </c>
      <c r="C116" s="110" t="s">
        <v>712</v>
      </c>
      <c r="D116" s="110" t="s">
        <v>36</v>
      </c>
      <c r="E116" s="110" t="s">
        <v>40</v>
      </c>
      <c r="F116" s="110" t="s">
        <v>41</v>
      </c>
      <c r="G116" s="110" t="s">
        <v>281</v>
      </c>
      <c r="H116" s="111" t="s">
        <v>1175</v>
      </c>
      <c r="I116" s="110" t="s">
        <v>503</v>
      </c>
      <c r="J116" s="110">
        <v>10</v>
      </c>
      <c r="K116" s="118">
        <f t="shared" si="23"/>
        <v>750</v>
      </c>
      <c r="L116" s="118">
        <f t="shared" si="24"/>
        <v>750</v>
      </c>
      <c r="M116" s="118">
        <v>750</v>
      </c>
      <c r="N116" s="118"/>
      <c r="O116" s="118"/>
      <c r="P116" s="118"/>
      <c r="Q116" s="110"/>
      <c r="R116" s="110"/>
      <c r="S116" s="110"/>
      <c r="T116" s="110"/>
      <c r="U116" s="110"/>
      <c r="V116" s="110"/>
      <c r="W116" s="110">
        <v>562</v>
      </c>
      <c r="X116" s="110" t="s">
        <v>504</v>
      </c>
      <c r="Y116" s="110" t="s">
        <v>505</v>
      </c>
      <c r="Z116" s="110"/>
      <c r="AA116" s="112" t="s">
        <v>1087</v>
      </c>
    </row>
    <row r="117" s="100" customFormat="1" ht="105" customHeight="1" spans="1:27">
      <c r="A117" s="110">
        <v>103</v>
      </c>
      <c r="B117" s="110" t="s">
        <v>693</v>
      </c>
      <c r="C117" s="110" t="s">
        <v>716</v>
      </c>
      <c r="D117" s="110" t="s">
        <v>36</v>
      </c>
      <c r="E117" s="110" t="s">
        <v>40</v>
      </c>
      <c r="F117" s="110" t="s">
        <v>41</v>
      </c>
      <c r="G117" s="110" t="s">
        <v>286</v>
      </c>
      <c r="H117" s="111" t="s">
        <v>1172</v>
      </c>
      <c r="I117" s="110" t="s">
        <v>503</v>
      </c>
      <c r="J117" s="110">
        <v>20</v>
      </c>
      <c r="K117" s="118">
        <f t="shared" si="23"/>
        <v>1500</v>
      </c>
      <c r="L117" s="118">
        <f t="shared" si="24"/>
        <v>1500</v>
      </c>
      <c r="M117" s="118">
        <v>1500</v>
      </c>
      <c r="N117" s="118"/>
      <c r="O117" s="118"/>
      <c r="P117" s="118"/>
      <c r="Q117" s="110"/>
      <c r="R117" s="110"/>
      <c r="S117" s="110"/>
      <c r="T117" s="110"/>
      <c r="U117" s="110"/>
      <c r="V117" s="110"/>
      <c r="W117" s="110">
        <v>1500</v>
      </c>
      <c r="X117" s="110" t="s">
        <v>504</v>
      </c>
      <c r="Y117" s="110" t="s">
        <v>505</v>
      </c>
      <c r="Z117" s="110"/>
      <c r="AA117" s="112" t="s">
        <v>1087</v>
      </c>
    </row>
    <row r="118" s="100" customFormat="1" ht="105" customHeight="1" spans="1:27">
      <c r="A118" s="110">
        <v>104</v>
      </c>
      <c r="B118" s="110" t="s">
        <v>697</v>
      </c>
      <c r="C118" s="110" t="s">
        <v>718</v>
      </c>
      <c r="D118" s="110" t="s">
        <v>36</v>
      </c>
      <c r="E118" s="110" t="s">
        <v>40</v>
      </c>
      <c r="F118" s="110" t="s">
        <v>41</v>
      </c>
      <c r="G118" s="110" t="s">
        <v>291</v>
      </c>
      <c r="H118" s="111" t="s">
        <v>1176</v>
      </c>
      <c r="I118" s="110" t="s">
        <v>503</v>
      </c>
      <c r="J118" s="110">
        <v>11.2</v>
      </c>
      <c r="K118" s="118">
        <f t="shared" si="23"/>
        <v>840</v>
      </c>
      <c r="L118" s="118">
        <f t="shared" si="24"/>
        <v>840</v>
      </c>
      <c r="M118" s="118">
        <v>399</v>
      </c>
      <c r="N118" s="118"/>
      <c r="O118" s="118"/>
      <c r="P118" s="118">
        <v>441</v>
      </c>
      <c r="Q118" s="110"/>
      <c r="R118" s="110"/>
      <c r="S118" s="110"/>
      <c r="T118" s="110"/>
      <c r="U118" s="110"/>
      <c r="V118" s="110"/>
      <c r="W118" s="110">
        <v>840</v>
      </c>
      <c r="X118" s="110" t="s">
        <v>504</v>
      </c>
      <c r="Y118" s="110" t="s">
        <v>505</v>
      </c>
      <c r="Z118" s="110"/>
      <c r="AA118" s="112" t="s">
        <v>1087</v>
      </c>
    </row>
    <row r="119" s="100" customFormat="1" ht="105" customHeight="1" spans="1:27">
      <c r="A119" s="110">
        <v>105</v>
      </c>
      <c r="B119" s="110" t="s">
        <v>700</v>
      </c>
      <c r="C119" s="110" t="s">
        <v>722</v>
      </c>
      <c r="D119" s="110" t="s">
        <v>36</v>
      </c>
      <c r="E119" s="110" t="s">
        <v>40</v>
      </c>
      <c r="F119" s="110" t="s">
        <v>41</v>
      </c>
      <c r="G119" s="110" t="s">
        <v>256</v>
      </c>
      <c r="H119" s="111" t="s">
        <v>1175</v>
      </c>
      <c r="I119" s="110" t="s">
        <v>503</v>
      </c>
      <c r="J119" s="110">
        <v>10</v>
      </c>
      <c r="K119" s="118">
        <f t="shared" si="23"/>
        <v>750</v>
      </c>
      <c r="L119" s="118">
        <f t="shared" si="24"/>
        <v>750</v>
      </c>
      <c r="M119" s="118">
        <v>750</v>
      </c>
      <c r="N119" s="118"/>
      <c r="O119" s="118"/>
      <c r="P119" s="118"/>
      <c r="Q119" s="110"/>
      <c r="R119" s="110"/>
      <c r="S119" s="110"/>
      <c r="T119" s="110"/>
      <c r="U119" s="110"/>
      <c r="V119" s="110"/>
      <c r="W119" s="110">
        <v>750</v>
      </c>
      <c r="X119" s="110" t="s">
        <v>504</v>
      </c>
      <c r="Y119" s="110" t="s">
        <v>505</v>
      </c>
      <c r="Z119" s="110"/>
      <c r="AA119" s="112" t="s">
        <v>1087</v>
      </c>
    </row>
    <row r="120" s="101" customFormat="1" ht="43" customHeight="1" spans="1:27">
      <c r="A120" s="116" t="s">
        <v>728</v>
      </c>
      <c r="B120" s="116" t="s">
        <v>729</v>
      </c>
      <c r="C120" s="116"/>
      <c r="D120" s="115"/>
      <c r="E120" s="116"/>
      <c r="F120" s="116"/>
      <c r="G120" s="116"/>
      <c r="H120" s="116">
        <v>7</v>
      </c>
      <c r="I120" s="120"/>
      <c r="J120" s="120">
        <f>K120/K7</f>
        <v>0.0406815380350196</v>
      </c>
      <c r="K120" s="121">
        <f t="shared" ref="K120:V120" si="25">SUM(K121:K127)</f>
        <v>5388.12</v>
      </c>
      <c r="L120" s="121">
        <f t="shared" si="25"/>
        <v>5271</v>
      </c>
      <c r="M120" s="121">
        <f t="shared" si="25"/>
        <v>437.4</v>
      </c>
      <c r="N120" s="121">
        <f t="shared" si="25"/>
        <v>4833.6</v>
      </c>
      <c r="O120" s="121">
        <f t="shared" si="25"/>
        <v>0</v>
      </c>
      <c r="P120" s="121">
        <f t="shared" si="25"/>
        <v>0</v>
      </c>
      <c r="Q120" s="121">
        <f t="shared" si="25"/>
        <v>0</v>
      </c>
      <c r="R120" s="121">
        <f t="shared" si="25"/>
        <v>0</v>
      </c>
      <c r="S120" s="121">
        <f t="shared" si="25"/>
        <v>0</v>
      </c>
      <c r="T120" s="121">
        <f t="shared" si="25"/>
        <v>0</v>
      </c>
      <c r="U120" s="121">
        <f t="shared" si="25"/>
        <v>117.12</v>
      </c>
      <c r="V120" s="121">
        <f t="shared" si="25"/>
        <v>0</v>
      </c>
      <c r="W120" s="116"/>
      <c r="X120" s="121"/>
      <c r="Y120" s="121"/>
      <c r="Z120" s="121"/>
      <c r="AA120" s="131"/>
    </row>
    <row r="121" s="103" customFormat="1" ht="127" customHeight="1" spans="1:27">
      <c r="A121" s="110">
        <v>106</v>
      </c>
      <c r="B121" s="110" t="s">
        <v>704</v>
      </c>
      <c r="C121" s="110" t="s">
        <v>731</v>
      </c>
      <c r="D121" s="110" t="s">
        <v>732</v>
      </c>
      <c r="E121" s="110" t="s">
        <v>733</v>
      </c>
      <c r="F121" s="112" t="s">
        <v>41</v>
      </c>
      <c r="G121" s="110" t="s">
        <v>1052</v>
      </c>
      <c r="H121" s="111" t="s">
        <v>734</v>
      </c>
      <c r="I121" s="112" t="s">
        <v>472</v>
      </c>
      <c r="J121" s="112">
        <v>1579</v>
      </c>
      <c r="K121" s="118">
        <f t="shared" ref="K121:K127" si="26">SUM(L121,T121:V121)</f>
        <v>1894.8</v>
      </c>
      <c r="L121" s="118">
        <f t="shared" ref="L121:L127" si="27">SUM(M121:S121)</f>
        <v>1894.8</v>
      </c>
      <c r="M121" s="118"/>
      <c r="N121" s="119">
        <v>1894.8</v>
      </c>
      <c r="O121" s="119"/>
      <c r="P121" s="119"/>
      <c r="Q121" s="112"/>
      <c r="R121" s="112"/>
      <c r="S121" s="112"/>
      <c r="T121" s="112"/>
      <c r="U121" s="112"/>
      <c r="V121" s="112"/>
      <c r="W121" s="112">
        <v>1579</v>
      </c>
      <c r="X121" s="112" t="s">
        <v>736</v>
      </c>
      <c r="Y121" s="112" t="s">
        <v>1177</v>
      </c>
      <c r="Z121" s="110"/>
      <c r="AA121" s="112" t="s">
        <v>1087</v>
      </c>
    </row>
    <row r="122" s="103" customFormat="1" ht="100" customHeight="1" spans="1:27">
      <c r="A122" s="110">
        <v>107</v>
      </c>
      <c r="B122" s="110" t="s">
        <v>709</v>
      </c>
      <c r="C122" s="110" t="s">
        <v>739</v>
      </c>
      <c r="D122" s="110" t="s">
        <v>732</v>
      </c>
      <c r="E122" s="110" t="s">
        <v>740</v>
      </c>
      <c r="F122" s="112" t="s">
        <v>41</v>
      </c>
      <c r="G122" s="110" t="s">
        <v>1052</v>
      </c>
      <c r="H122" s="111" t="s">
        <v>741</v>
      </c>
      <c r="I122" s="110" t="s">
        <v>742</v>
      </c>
      <c r="J122" s="112">
        <v>1216</v>
      </c>
      <c r="K122" s="118">
        <f t="shared" si="26"/>
        <v>1276.8</v>
      </c>
      <c r="L122" s="118">
        <f t="shared" si="27"/>
        <v>1276.8</v>
      </c>
      <c r="M122" s="118"/>
      <c r="N122" s="119">
        <v>1276.8</v>
      </c>
      <c r="O122" s="119"/>
      <c r="P122" s="119"/>
      <c r="Q122" s="112"/>
      <c r="R122" s="112"/>
      <c r="S122" s="112"/>
      <c r="T122" s="112"/>
      <c r="U122" s="112"/>
      <c r="V122" s="112"/>
      <c r="W122" s="112">
        <v>1216</v>
      </c>
      <c r="X122" s="112" t="s">
        <v>744</v>
      </c>
      <c r="Y122" s="110" t="s">
        <v>745</v>
      </c>
      <c r="Z122" s="110"/>
      <c r="AA122" s="112" t="s">
        <v>1087</v>
      </c>
    </row>
    <row r="123" s="100" customFormat="1" ht="161" customHeight="1" spans="1:27">
      <c r="A123" s="110">
        <v>108</v>
      </c>
      <c r="B123" s="110" t="s">
        <v>711</v>
      </c>
      <c r="C123" s="110" t="s">
        <v>747</v>
      </c>
      <c r="D123" s="110" t="s">
        <v>732</v>
      </c>
      <c r="E123" s="110" t="s">
        <v>748</v>
      </c>
      <c r="F123" s="110" t="s">
        <v>41</v>
      </c>
      <c r="G123" s="110" t="s">
        <v>1052</v>
      </c>
      <c r="H123" s="111" t="s">
        <v>1178</v>
      </c>
      <c r="I123" s="110" t="s">
        <v>742</v>
      </c>
      <c r="J123" s="110">
        <v>2187</v>
      </c>
      <c r="K123" s="118">
        <f t="shared" si="26"/>
        <v>437.4</v>
      </c>
      <c r="L123" s="118">
        <f t="shared" si="27"/>
        <v>437.4</v>
      </c>
      <c r="M123" s="118">
        <v>437.4</v>
      </c>
      <c r="N123" s="118"/>
      <c r="O123" s="118"/>
      <c r="P123" s="118"/>
      <c r="Q123" s="110"/>
      <c r="R123" s="110"/>
      <c r="S123" s="110"/>
      <c r="T123" s="110"/>
      <c r="U123" s="110"/>
      <c r="V123" s="110"/>
      <c r="W123" s="110">
        <v>2187</v>
      </c>
      <c r="X123" s="110" t="s">
        <v>744</v>
      </c>
      <c r="Y123" s="110" t="s">
        <v>745</v>
      </c>
      <c r="Z123" s="110"/>
      <c r="AA123" s="112" t="s">
        <v>1087</v>
      </c>
    </row>
    <row r="124" s="100" customFormat="1" ht="161" customHeight="1" spans="1:27">
      <c r="A124" s="110">
        <v>109</v>
      </c>
      <c r="B124" s="110" t="s">
        <v>715</v>
      </c>
      <c r="C124" s="110" t="s">
        <v>752</v>
      </c>
      <c r="D124" s="110" t="s">
        <v>732</v>
      </c>
      <c r="E124" s="110" t="s">
        <v>748</v>
      </c>
      <c r="F124" s="110" t="s">
        <v>41</v>
      </c>
      <c r="G124" s="110" t="s">
        <v>1052</v>
      </c>
      <c r="H124" s="111" t="s">
        <v>1179</v>
      </c>
      <c r="I124" s="110" t="s">
        <v>742</v>
      </c>
      <c r="J124" s="110">
        <v>14276</v>
      </c>
      <c r="K124" s="118">
        <f t="shared" si="26"/>
        <v>1427.6</v>
      </c>
      <c r="L124" s="118">
        <f t="shared" si="27"/>
        <v>1427.6</v>
      </c>
      <c r="M124" s="118"/>
      <c r="N124" s="118">
        <v>1427.6</v>
      </c>
      <c r="O124" s="118"/>
      <c r="P124" s="118"/>
      <c r="Q124" s="110"/>
      <c r="R124" s="110"/>
      <c r="S124" s="110"/>
      <c r="T124" s="110"/>
      <c r="U124" s="110"/>
      <c r="V124" s="110"/>
      <c r="W124" s="110">
        <v>14276</v>
      </c>
      <c r="X124" s="110" t="s">
        <v>744</v>
      </c>
      <c r="Y124" s="110" t="s">
        <v>745</v>
      </c>
      <c r="Z124" s="110"/>
      <c r="AA124" s="112" t="s">
        <v>1087</v>
      </c>
    </row>
    <row r="125" s="100" customFormat="1" ht="161" customHeight="1" spans="1:27">
      <c r="A125" s="110">
        <v>110</v>
      </c>
      <c r="B125" s="110" t="s">
        <v>717</v>
      </c>
      <c r="C125" s="110" t="s">
        <v>756</v>
      </c>
      <c r="D125" s="110" t="s">
        <v>732</v>
      </c>
      <c r="E125" s="110" t="s">
        <v>748</v>
      </c>
      <c r="F125" s="110" t="s">
        <v>41</v>
      </c>
      <c r="G125" s="110" t="s">
        <v>1052</v>
      </c>
      <c r="H125" s="111" t="s">
        <v>1180</v>
      </c>
      <c r="I125" s="110" t="s">
        <v>742</v>
      </c>
      <c r="J125" s="110">
        <v>5856</v>
      </c>
      <c r="K125" s="118">
        <f t="shared" si="26"/>
        <v>117.12</v>
      </c>
      <c r="L125" s="118">
        <f t="shared" si="27"/>
        <v>0</v>
      </c>
      <c r="M125" s="118"/>
      <c r="N125" s="118"/>
      <c r="O125" s="118"/>
      <c r="P125" s="118"/>
      <c r="Q125" s="110"/>
      <c r="R125" s="110"/>
      <c r="S125" s="110"/>
      <c r="T125" s="110"/>
      <c r="U125" s="118">
        <v>117.12</v>
      </c>
      <c r="V125" s="110"/>
      <c r="W125" s="110">
        <v>5856</v>
      </c>
      <c r="X125" s="110" t="s">
        <v>744</v>
      </c>
      <c r="Y125" s="110" t="s">
        <v>745</v>
      </c>
      <c r="Z125" s="110"/>
      <c r="AA125" s="112" t="s">
        <v>1087</v>
      </c>
    </row>
    <row r="126" s="100" customFormat="1" ht="161" customHeight="1" spans="1:27">
      <c r="A126" s="110">
        <v>111</v>
      </c>
      <c r="B126" s="110" t="s">
        <v>721</v>
      </c>
      <c r="C126" s="110" t="s">
        <v>760</v>
      </c>
      <c r="D126" s="110" t="s">
        <v>732</v>
      </c>
      <c r="E126" s="110" t="s">
        <v>761</v>
      </c>
      <c r="F126" s="110" t="s">
        <v>41</v>
      </c>
      <c r="G126" s="110" t="s">
        <v>1052</v>
      </c>
      <c r="H126" s="111" t="s">
        <v>1181</v>
      </c>
      <c r="I126" s="110" t="s">
        <v>212</v>
      </c>
      <c r="J126" s="110">
        <v>901</v>
      </c>
      <c r="K126" s="118">
        <f t="shared" si="26"/>
        <v>180.2</v>
      </c>
      <c r="L126" s="118">
        <f t="shared" si="27"/>
        <v>180.2</v>
      </c>
      <c r="M126" s="118"/>
      <c r="N126" s="118">
        <v>180.2</v>
      </c>
      <c r="O126" s="118"/>
      <c r="P126" s="118"/>
      <c r="Q126" s="110"/>
      <c r="R126" s="110"/>
      <c r="S126" s="110"/>
      <c r="T126" s="110"/>
      <c r="U126" s="110"/>
      <c r="V126" s="110"/>
      <c r="W126" s="110">
        <v>3604</v>
      </c>
      <c r="X126" s="110" t="s">
        <v>744</v>
      </c>
      <c r="Y126" s="110" t="s">
        <v>745</v>
      </c>
      <c r="Z126" s="110"/>
      <c r="AA126" s="112" t="s">
        <v>1087</v>
      </c>
    </row>
    <row r="127" s="100" customFormat="1" ht="161" customHeight="1" spans="1:27">
      <c r="A127" s="110">
        <v>112</v>
      </c>
      <c r="B127" s="110" t="s">
        <v>730</v>
      </c>
      <c r="C127" s="110" t="s">
        <v>765</v>
      </c>
      <c r="D127" s="110" t="s">
        <v>732</v>
      </c>
      <c r="E127" s="110" t="s">
        <v>761</v>
      </c>
      <c r="F127" s="110" t="s">
        <v>41</v>
      </c>
      <c r="G127" s="110" t="s">
        <v>1052</v>
      </c>
      <c r="H127" s="111" t="s">
        <v>1182</v>
      </c>
      <c r="I127" s="110" t="s">
        <v>212</v>
      </c>
      <c r="J127" s="110">
        <v>542</v>
      </c>
      <c r="K127" s="118">
        <f t="shared" si="26"/>
        <v>54.2</v>
      </c>
      <c r="L127" s="118">
        <f t="shared" si="27"/>
        <v>54.2</v>
      </c>
      <c r="M127" s="118"/>
      <c r="N127" s="118">
        <v>54.2</v>
      </c>
      <c r="O127" s="118"/>
      <c r="P127" s="118"/>
      <c r="Q127" s="110"/>
      <c r="R127" s="110"/>
      <c r="S127" s="110"/>
      <c r="T127" s="110"/>
      <c r="U127" s="110"/>
      <c r="V127" s="110"/>
      <c r="W127" s="110">
        <v>2168</v>
      </c>
      <c r="X127" s="110" t="s">
        <v>744</v>
      </c>
      <c r="Y127" s="110" t="s">
        <v>745</v>
      </c>
      <c r="Z127" s="110"/>
      <c r="AA127" s="112" t="s">
        <v>1087</v>
      </c>
    </row>
    <row r="128" s="101" customFormat="1" ht="43" customHeight="1" spans="1:27">
      <c r="A128" s="116" t="s">
        <v>768</v>
      </c>
      <c r="B128" s="116" t="s">
        <v>769</v>
      </c>
      <c r="C128" s="116"/>
      <c r="D128" s="115"/>
      <c r="E128" s="116"/>
      <c r="F128" s="116"/>
      <c r="G128" s="116"/>
      <c r="H128" s="116">
        <f>SUBTOTAL(9,H129,H132,H141,H144)</f>
        <v>27</v>
      </c>
      <c r="I128" s="120"/>
      <c r="J128" s="120">
        <f>K128/K7</f>
        <v>0.112170802577978</v>
      </c>
      <c r="K128" s="121">
        <f t="shared" ref="K128:V128" si="28">SUM(K129,K132,K141,K144)</f>
        <v>14856.61</v>
      </c>
      <c r="L128" s="121">
        <f t="shared" si="28"/>
        <v>12856.61</v>
      </c>
      <c r="M128" s="121">
        <f t="shared" si="28"/>
        <v>1380</v>
      </c>
      <c r="N128" s="121">
        <f t="shared" si="28"/>
        <v>5133.61</v>
      </c>
      <c r="O128" s="121">
        <f t="shared" si="28"/>
        <v>5481</v>
      </c>
      <c r="P128" s="121">
        <f t="shared" si="28"/>
        <v>862</v>
      </c>
      <c r="Q128" s="121">
        <f t="shared" si="28"/>
        <v>0</v>
      </c>
      <c r="R128" s="121">
        <f t="shared" si="28"/>
        <v>0</v>
      </c>
      <c r="S128" s="121">
        <f t="shared" si="28"/>
        <v>0</v>
      </c>
      <c r="T128" s="121">
        <f t="shared" si="28"/>
        <v>2000</v>
      </c>
      <c r="U128" s="121">
        <f t="shared" si="28"/>
        <v>0</v>
      </c>
      <c r="V128" s="121">
        <f t="shared" si="28"/>
        <v>0</v>
      </c>
      <c r="W128" s="116"/>
      <c r="X128" s="121"/>
      <c r="Y128" s="121"/>
      <c r="Z128" s="121"/>
      <c r="AA128" s="131"/>
    </row>
    <row r="129" s="101" customFormat="1" ht="43" customHeight="1" spans="1:27">
      <c r="A129" s="114" t="s">
        <v>1183</v>
      </c>
      <c r="B129" s="114"/>
      <c r="C129" s="114"/>
      <c r="D129" s="115"/>
      <c r="E129" s="116"/>
      <c r="F129" s="116"/>
      <c r="G129" s="116"/>
      <c r="H129" s="116">
        <v>2</v>
      </c>
      <c r="I129" s="120"/>
      <c r="J129" s="120"/>
      <c r="K129" s="121">
        <f t="shared" ref="K129:T129" si="29">SUM(K130:K131)</f>
        <v>4870</v>
      </c>
      <c r="L129" s="121">
        <f t="shared" si="29"/>
        <v>2870</v>
      </c>
      <c r="M129" s="121">
        <f t="shared" si="29"/>
        <v>0</v>
      </c>
      <c r="N129" s="121">
        <f t="shared" si="29"/>
        <v>2870</v>
      </c>
      <c r="O129" s="121">
        <f t="shared" si="29"/>
        <v>0</v>
      </c>
      <c r="P129" s="121">
        <f t="shared" si="29"/>
        <v>0</v>
      </c>
      <c r="Q129" s="121">
        <f t="shared" si="29"/>
        <v>0</v>
      </c>
      <c r="R129" s="121">
        <f t="shared" si="29"/>
        <v>0</v>
      </c>
      <c r="S129" s="121">
        <f t="shared" si="29"/>
        <v>0</v>
      </c>
      <c r="T129" s="121">
        <f t="shared" si="29"/>
        <v>2000</v>
      </c>
      <c r="U129" s="121">
        <f>SUM(U130:U139)</f>
        <v>0</v>
      </c>
      <c r="V129" s="121">
        <f>SUM(V130:V139)</f>
        <v>0</v>
      </c>
      <c r="W129" s="116"/>
      <c r="X129" s="124"/>
      <c r="Y129" s="124"/>
      <c r="Z129" s="124"/>
      <c r="AA129" s="131"/>
    </row>
    <row r="130" s="100" customFormat="1" ht="173" customHeight="1" spans="1:27">
      <c r="A130" s="110">
        <v>113</v>
      </c>
      <c r="B130" s="110" t="s">
        <v>738</v>
      </c>
      <c r="C130" s="110" t="s">
        <v>1184</v>
      </c>
      <c r="D130" s="110" t="s">
        <v>769</v>
      </c>
      <c r="E130" s="110" t="s">
        <v>827</v>
      </c>
      <c r="F130" s="110" t="s">
        <v>41</v>
      </c>
      <c r="G130" s="110" t="s">
        <v>465</v>
      </c>
      <c r="H130" s="111" t="s">
        <v>1185</v>
      </c>
      <c r="I130" s="110" t="s">
        <v>44</v>
      </c>
      <c r="J130" s="110">
        <v>320</v>
      </c>
      <c r="K130" s="118">
        <f>SUM(L130,T130:V130)</f>
        <v>2000</v>
      </c>
      <c r="L130" s="118">
        <f>SUM(M130:S130)</f>
        <v>1000</v>
      </c>
      <c r="M130" s="118"/>
      <c r="N130" s="118">
        <v>1000</v>
      </c>
      <c r="O130" s="118"/>
      <c r="P130" s="118"/>
      <c r="Q130" s="110"/>
      <c r="R130" s="110"/>
      <c r="S130" s="110"/>
      <c r="T130" s="110">
        <v>1000</v>
      </c>
      <c r="U130" s="110"/>
      <c r="V130" s="110"/>
      <c r="W130" s="110">
        <v>1500</v>
      </c>
      <c r="X130" s="110" t="s">
        <v>830</v>
      </c>
      <c r="Y130" s="129" t="s">
        <v>831</v>
      </c>
      <c r="Z130" s="110"/>
      <c r="AA130" s="112" t="s">
        <v>1087</v>
      </c>
    </row>
    <row r="131" s="100" customFormat="1" ht="180" customHeight="1" spans="1:27">
      <c r="A131" s="110">
        <v>114</v>
      </c>
      <c r="B131" s="110" t="s">
        <v>746</v>
      </c>
      <c r="C131" s="110" t="s">
        <v>1186</v>
      </c>
      <c r="D131" s="110" t="s">
        <v>769</v>
      </c>
      <c r="E131" s="110" t="s">
        <v>1187</v>
      </c>
      <c r="F131" s="110" t="s">
        <v>41</v>
      </c>
      <c r="G131" s="110" t="s">
        <v>508</v>
      </c>
      <c r="H131" s="111" t="s">
        <v>1188</v>
      </c>
      <c r="I131" s="110" t="s">
        <v>44</v>
      </c>
      <c r="J131" s="110">
        <v>170</v>
      </c>
      <c r="K131" s="118">
        <f t="shared" ref="K131:K139" si="30">SUM(L131,T131:V131)</f>
        <v>2870</v>
      </c>
      <c r="L131" s="118">
        <f t="shared" ref="L131:L140" si="31">SUM(M131:S131)</f>
        <v>1870</v>
      </c>
      <c r="M131" s="118"/>
      <c r="N131" s="118">
        <v>1870</v>
      </c>
      <c r="O131" s="118"/>
      <c r="P131" s="118"/>
      <c r="Q131" s="110"/>
      <c r="R131" s="110"/>
      <c r="S131" s="110"/>
      <c r="T131" s="110">
        <v>1000</v>
      </c>
      <c r="U131" s="110"/>
      <c r="V131" s="110"/>
      <c r="W131" s="110">
        <v>2000</v>
      </c>
      <c r="X131" s="110" t="s">
        <v>830</v>
      </c>
      <c r="Y131" s="129" t="s">
        <v>831</v>
      </c>
      <c r="Z131" s="110"/>
      <c r="AA131" s="112" t="s">
        <v>1087</v>
      </c>
    </row>
    <row r="132" s="101" customFormat="1" ht="43" customHeight="1" spans="1:27">
      <c r="A132" s="114" t="s">
        <v>1189</v>
      </c>
      <c r="B132" s="114"/>
      <c r="C132" s="114"/>
      <c r="D132" s="115"/>
      <c r="E132" s="116"/>
      <c r="F132" s="116"/>
      <c r="G132" s="116"/>
      <c r="H132" s="116">
        <v>7</v>
      </c>
      <c r="I132" s="120"/>
      <c r="J132" s="120"/>
      <c r="K132" s="121">
        <f t="shared" ref="K132:V132" si="32">SUM(K133:K140)</f>
        <v>2522</v>
      </c>
      <c r="L132" s="121">
        <f t="shared" si="32"/>
        <v>2522</v>
      </c>
      <c r="M132" s="121">
        <f t="shared" si="32"/>
        <v>1380</v>
      </c>
      <c r="N132" s="121">
        <f t="shared" si="32"/>
        <v>280</v>
      </c>
      <c r="O132" s="121">
        <f t="shared" si="32"/>
        <v>0</v>
      </c>
      <c r="P132" s="121">
        <f t="shared" si="32"/>
        <v>862</v>
      </c>
      <c r="Q132" s="121">
        <f t="shared" si="32"/>
        <v>0</v>
      </c>
      <c r="R132" s="121">
        <f t="shared" si="32"/>
        <v>0</v>
      </c>
      <c r="S132" s="121">
        <f t="shared" si="32"/>
        <v>0</v>
      </c>
      <c r="T132" s="121">
        <f t="shared" si="32"/>
        <v>0</v>
      </c>
      <c r="U132" s="121">
        <f t="shared" si="32"/>
        <v>0</v>
      </c>
      <c r="V132" s="121">
        <f t="shared" si="32"/>
        <v>0</v>
      </c>
      <c r="W132" s="116"/>
      <c r="X132" s="124"/>
      <c r="Y132" s="124"/>
      <c r="Z132" s="124"/>
      <c r="AA132" s="131"/>
    </row>
    <row r="133" s="100" customFormat="1" ht="77" customHeight="1" spans="1:27">
      <c r="A133" s="110">
        <v>115</v>
      </c>
      <c r="B133" s="110" t="s">
        <v>751</v>
      </c>
      <c r="C133" s="110" t="s">
        <v>1190</v>
      </c>
      <c r="D133" s="110" t="s">
        <v>769</v>
      </c>
      <c r="E133" s="110" t="s">
        <v>773</v>
      </c>
      <c r="F133" s="110" t="s">
        <v>41</v>
      </c>
      <c r="G133" s="110" t="s">
        <v>1191</v>
      </c>
      <c r="H133" s="113" t="s">
        <v>1192</v>
      </c>
      <c r="I133" s="110" t="s">
        <v>425</v>
      </c>
      <c r="J133" s="110">
        <v>5000</v>
      </c>
      <c r="K133" s="118">
        <f t="shared" si="30"/>
        <v>80</v>
      </c>
      <c r="L133" s="118">
        <f t="shared" si="31"/>
        <v>80</v>
      </c>
      <c r="M133" s="118"/>
      <c r="N133" s="118">
        <v>80</v>
      </c>
      <c r="O133" s="118"/>
      <c r="P133" s="118"/>
      <c r="Q133" s="110"/>
      <c r="R133" s="110"/>
      <c r="S133" s="110"/>
      <c r="T133" s="110"/>
      <c r="U133" s="110"/>
      <c r="V133" s="110"/>
      <c r="W133" s="110">
        <v>20</v>
      </c>
      <c r="X133" s="110" t="s">
        <v>736</v>
      </c>
      <c r="Y133" s="110" t="s">
        <v>1177</v>
      </c>
      <c r="Z133" s="110"/>
      <c r="AA133" s="112" t="s">
        <v>1087</v>
      </c>
    </row>
    <row r="134" s="100" customFormat="1" ht="77" customHeight="1" spans="1:27">
      <c r="A134" s="110">
        <v>116</v>
      </c>
      <c r="B134" s="110" t="s">
        <v>759</v>
      </c>
      <c r="C134" s="110" t="s">
        <v>1193</v>
      </c>
      <c r="D134" s="110" t="s">
        <v>769</v>
      </c>
      <c r="E134" s="110" t="s">
        <v>773</v>
      </c>
      <c r="F134" s="110" t="s">
        <v>41</v>
      </c>
      <c r="G134" s="110" t="s">
        <v>1194</v>
      </c>
      <c r="H134" s="113" t="s">
        <v>1195</v>
      </c>
      <c r="I134" s="110" t="s">
        <v>425</v>
      </c>
      <c r="J134" s="110">
        <v>14000</v>
      </c>
      <c r="K134" s="118">
        <f t="shared" si="30"/>
        <v>240</v>
      </c>
      <c r="L134" s="118">
        <f t="shared" si="31"/>
        <v>240</v>
      </c>
      <c r="M134" s="118">
        <v>240</v>
      </c>
      <c r="N134" s="118"/>
      <c r="O134" s="118"/>
      <c r="P134" s="118"/>
      <c r="Q134" s="110"/>
      <c r="R134" s="110"/>
      <c r="S134" s="110"/>
      <c r="T134" s="110"/>
      <c r="U134" s="110"/>
      <c r="V134" s="110"/>
      <c r="W134" s="110">
        <v>500</v>
      </c>
      <c r="X134" s="110" t="s">
        <v>736</v>
      </c>
      <c r="Y134" s="110" t="s">
        <v>1177</v>
      </c>
      <c r="Z134" s="110"/>
      <c r="AA134" s="112" t="s">
        <v>1087</v>
      </c>
    </row>
    <row r="135" s="100" customFormat="1" ht="77" customHeight="1" spans="1:27">
      <c r="A135" s="110">
        <v>117</v>
      </c>
      <c r="B135" s="110" t="s">
        <v>764</v>
      </c>
      <c r="C135" s="110" t="s">
        <v>1196</v>
      </c>
      <c r="D135" s="110" t="s">
        <v>769</v>
      </c>
      <c r="E135" s="110" t="s">
        <v>773</v>
      </c>
      <c r="F135" s="110" t="s">
        <v>41</v>
      </c>
      <c r="G135" s="110" t="s">
        <v>783</v>
      </c>
      <c r="H135" s="113" t="s">
        <v>784</v>
      </c>
      <c r="I135" s="110" t="s">
        <v>503</v>
      </c>
      <c r="J135" s="110">
        <v>5.5</v>
      </c>
      <c r="K135" s="118">
        <f t="shared" si="30"/>
        <v>395</v>
      </c>
      <c r="L135" s="118">
        <f t="shared" si="31"/>
        <v>395</v>
      </c>
      <c r="M135" s="118"/>
      <c r="N135" s="118"/>
      <c r="O135" s="118"/>
      <c r="P135" s="118">
        <v>395</v>
      </c>
      <c r="Q135" s="110"/>
      <c r="R135" s="110"/>
      <c r="S135" s="110"/>
      <c r="T135" s="110"/>
      <c r="U135" s="110"/>
      <c r="V135" s="110"/>
      <c r="W135" s="110">
        <v>2000</v>
      </c>
      <c r="X135" s="110" t="s">
        <v>736</v>
      </c>
      <c r="Y135" s="110" t="s">
        <v>1177</v>
      </c>
      <c r="Z135" s="110"/>
      <c r="AA135" s="112" t="s">
        <v>1087</v>
      </c>
    </row>
    <row r="136" s="100" customFormat="1" ht="77" customHeight="1" spans="1:27">
      <c r="A136" s="110"/>
      <c r="B136" s="110" t="s">
        <v>1039</v>
      </c>
      <c r="C136" s="110" t="s">
        <v>787</v>
      </c>
      <c r="D136" s="110" t="s">
        <v>769</v>
      </c>
      <c r="E136" s="110" t="s">
        <v>773</v>
      </c>
      <c r="F136" s="110" t="s">
        <v>41</v>
      </c>
      <c r="G136" s="110" t="s">
        <v>788</v>
      </c>
      <c r="H136" s="113" t="s">
        <v>789</v>
      </c>
      <c r="I136" s="110" t="s">
        <v>503</v>
      </c>
      <c r="J136" s="110">
        <v>5.3</v>
      </c>
      <c r="K136" s="118">
        <f t="shared" si="30"/>
        <v>360</v>
      </c>
      <c r="L136" s="118">
        <f t="shared" si="31"/>
        <v>360</v>
      </c>
      <c r="M136" s="118">
        <v>360</v>
      </c>
      <c r="N136" s="118"/>
      <c r="O136" s="118"/>
      <c r="P136" s="118"/>
      <c r="Q136" s="110"/>
      <c r="R136" s="110"/>
      <c r="S136" s="110"/>
      <c r="T136" s="110"/>
      <c r="U136" s="110"/>
      <c r="V136" s="110"/>
      <c r="W136" s="110">
        <v>5000</v>
      </c>
      <c r="X136" s="110" t="s">
        <v>736</v>
      </c>
      <c r="Y136" s="110" t="s">
        <v>1177</v>
      </c>
      <c r="Z136" s="110"/>
      <c r="AA136" s="112" t="s">
        <v>1087</v>
      </c>
    </row>
    <row r="137" s="100" customFormat="1" ht="94" customHeight="1" spans="1:27">
      <c r="A137" s="110">
        <v>118</v>
      </c>
      <c r="B137" s="110" t="s">
        <v>771</v>
      </c>
      <c r="C137" s="110" t="s">
        <v>809</v>
      </c>
      <c r="D137" s="110" t="s">
        <v>769</v>
      </c>
      <c r="E137" s="110" t="s">
        <v>773</v>
      </c>
      <c r="F137" s="110" t="s">
        <v>41</v>
      </c>
      <c r="G137" s="110" t="s">
        <v>217</v>
      </c>
      <c r="H137" s="113" t="s">
        <v>810</v>
      </c>
      <c r="I137" s="110" t="s">
        <v>181</v>
      </c>
      <c r="J137" s="110">
        <v>3</v>
      </c>
      <c r="K137" s="118">
        <f t="shared" si="30"/>
        <v>80</v>
      </c>
      <c r="L137" s="118">
        <f t="shared" si="31"/>
        <v>80</v>
      </c>
      <c r="M137" s="118"/>
      <c r="N137" s="118"/>
      <c r="O137" s="118"/>
      <c r="P137" s="118">
        <v>80</v>
      </c>
      <c r="Q137" s="110"/>
      <c r="R137" s="110"/>
      <c r="S137" s="110"/>
      <c r="T137" s="110"/>
      <c r="U137" s="110"/>
      <c r="V137" s="110"/>
      <c r="W137" s="110">
        <v>300</v>
      </c>
      <c r="X137" s="110" t="s">
        <v>736</v>
      </c>
      <c r="Y137" s="110" t="s">
        <v>1177</v>
      </c>
      <c r="Z137" s="110"/>
      <c r="AA137" s="112" t="s">
        <v>1087</v>
      </c>
    </row>
    <row r="138" s="100" customFormat="1" ht="94" customHeight="1" spans="1:27">
      <c r="A138" s="110">
        <v>119</v>
      </c>
      <c r="B138" s="110" t="s">
        <v>781</v>
      </c>
      <c r="C138" s="110" t="s">
        <v>822</v>
      </c>
      <c r="D138" s="110" t="s">
        <v>769</v>
      </c>
      <c r="E138" s="110" t="s">
        <v>773</v>
      </c>
      <c r="F138" s="110" t="s">
        <v>41</v>
      </c>
      <c r="G138" s="110" t="s">
        <v>823</v>
      </c>
      <c r="H138" s="113" t="s">
        <v>824</v>
      </c>
      <c r="I138" s="110" t="s">
        <v>181</v>
      </c>
      <c r="J138" s="110">
        <v>2</v>
      </c>
      <c r="K138" s="118">
        <f t="shared" si="30"/>
        <v>387</v>
      </c>
      <c r="L138" s="118">
        <f t="shared" si="31"/>
        <v>387</v>
      </c>
      <c r="M138" s="118"/>
      <c r="N138" s="118"/>
      <c r="O138" s="118"/>
      <c r="P138" s="118">
        <v>387</v>
      </c>
      <c r="Q138" s="110"/>
      <c r="R138" s="110"/>
      <c r="S138" s="110"/>
      <c r="T138" s="110"/>
      <c r="U138" s="110"/>
      <c r="V138" s="110"/>
      <c r="W138" s="110">
        <v>1500</v>
      </c>
      <c r="X138" s="110" t="s">
        <v>504</v>
      </c>
      <c r="Y138" s="110" t="s">
        <v>505</v>
      </c>
      <c r="Z138" s="110"/>
      <c r="AA138" s="112" t="s">
        <v>1087</v>
      </c>
    </row>
    <row r="139" s="100" customFormat="1" ht="150" customHeight="1" spans="1:27">
      <c r="A139" s="110">
        <v>120</v>
      </c>
      <c r="B139" s="110" t="s">
        <v>786</v>
      </c>
      <c r="C139" s="110" t="s">
        <v>836</v>
      </c>
      <c r="D139" s="110" t="s">
        <v>769</v>
      </c>
      <c r="E139" s="110" t="s">
        <v>827</v>
      </c>
      <c r="F139" s="110" t="s">
        <v>41</v>
      </c>
      <c r="G139" s="110" t="s">
        <v>351</v>
      </c>
      <c r="H139" s="113" t="s">
        <v>1197</v>
      </c>
      <c r="I139" s="110" t="s">
        <v>503</v>
      </c>
      <c r="J139" s="110">
        <v>8</v>
      </c>
      <c r="K139" s="118">
        <f t="shared" si="30"/>
        <v>780</v>
      </c>
      <c r="L139" s="118">
        <f t="shared" si="31"/>
        <v>780</v>
      </c>
      <c r="M139" s="118">
        <v>780</v>
      </c>
      <c r="N139" s="118"/>
      <c r="O139" s="118"/>
      <c r="P139" s="118"/>
      <c r="Q139" s="110"/>
      <c r="R139" s="110"/>
      <c r="S139" s="110"/>
      <c r="T139" s="110"/>
      <c r="U139" s="110"/>
      <c r="V139" s="110"/>
      <c r="W139" s="110">
        <v>750</v>
      </c>
      <c r="X139" s="110" t="s">
        <v>447</v>
      </c>
      <c r="Y139" s="110" t="s">
        <v>448</v>
      </c>
      <c r="Z139" s="110"/>
      <c r="AA139" s="112" t="s">
        <v>1087</v>
      </c>
    </row>
    <row r="140" s="100" customFormat="1" ht="125" customHeight="1" spans="1:27">
      <c r="A140" s="110">
        <v>121</v>
      </c>
      <c r="B140" s="110" t="s">
        <v>906</v>
      </c>
      <c r="C140" s="110" t="s">
        <v>931</v>
      </c>
      <c r="D140" s="110" t="s">
        <v>769</v>
      </c>
      <c r="E140" s="110" t="s">
        <v>932</v>
      </c>
      <c r="F140" s="110" t="s">
        <v>41</v>
      </c>
      <c r="G140" s="110" t="s">
        <v>933</v>
      </c>
      <c r="H140" s="111" t="s">
        <v>934</v>
      </c>
      <c r="I140" s="110" t="s">
        <v>181</v>
      </c>
      <c r="J140" s="110">
        <v>18</v>
      </c>
      <c r="K140" s="118">
        <f t="shared" ref="K140:K143" si="33">SUM(L140,T140:V140)</f>
        <v>200</v>
      </c>
      <c r="L140" s="118">
        <f t="shared" si="31"/>
        <v>200</v>
      </c>
      <c r="M140" s="118"/>
      <c r="N140" s="118">
        <f>140+60</f>
        <v>200</v>
      </c>
      <c r="O140" s="118">
        <v>0</v>
      </c>
      <c r="P140" s="118">
        <v>0</v>
      </c>
      <c r="Q140" s="110">
        <v>0</v>
      </c>
      <c r="R140" s="110">
        <v>0</v>
      </c>
      <c r="S140" s="110">
        <v>0</v>
      </c>
      <c r="T140" s="110">
        <v>0</v>
      </c>
      <c r="U140" s="110">
        <v>0</v>
      </c>
      <c r="V140" s="110">
        <v>0</v>
      </c>
      <c r="W140" s="110">
        <v>900</v>
      </c>
      <c r="X140" s="110" t="s">
        <v>1198</v>
      </c>
      <c r="Y140" s="130" t="s">
        <v>1199</v>
      </c>
      <c r="Z140" s="110"/>
      <c r="AA140" s="112" t="s">
        <v>1087</v>
      </c>
    </row>
    <row r="141" s="101" customFormat="1" ht="43" customHeight="1" spans="1:27">
      <c r="A141" s="138" t="s">
        <v>1200</v>
      </c>
      <c r="B141" s="139"/>
      <c r="C141" s="140"/>
      <c r="D141" s="115"/>
      <c r="E141" s="116"/>
      <c r="F141" s="116"/>
      <c r="G141" s="116"/>
      <c r="H141" s="116">
        <v>2</v>
      </c>
      <c r="I141" s="120"/>
      <c r="J141" s="120"/>
      <c r="K141" s="121">
        <f t="shared" ref="K141:V141" si="34">SUM(K142:K143)</f>
        <v>1983.61</v>
      </c>
      <c r="L141" s="121">
        <f t="shared" si="34"/>
        <v>1983.61</v>
      </c>
      <c r="M141" s="121">
        <f t="shared" si="34"/>
        <v>0</v>
      </c>
      <c r="N141" s="121">
        <f t="shared" si="34"/>
        <v>1983.61</v>
      </c>
      <c r="O141" s="121">
        <f t="shared" si="34"/>
        <v>0</v>
      </c>
      <c r="P141" s="121">
        <f t="shared" si="34"/>
        <v>0</v>
      </c>
      <c r="Q141" s="121">
        <f t="shared" si="34"/>
        <v>0</v>
      </c>
      <c r="R141" s="121">
        <f t="shared" si="34"/>
        <v>0</v>
      </c>
      <c r="S141" s="121">
        <f t="shared" si="34"/>
        <v>0</v>
      </c>
      <c r="T141" s="121">
        <f t="shared" si="34"/>
        <v>0</v>
      </c>
      <c r="U141" s="121">
        <f t="shared" si="34"/>
        <v>0</v>
      </c>
      <c r="V141" s="121">
        <f t="shared" si="34"/>
        <v>0</v>
      </c>
      <c r="W141" s="116"/>
      <c r="X141" s="124"/>
      <c r="Y141" s="124"/>
      <c r="Z141" s="124"/>
      <c r="AA141" s="131"/>
    </row>
    <row r="142" s="100" customFormat="1" ht="125" customHeight="1" spans="1:27">
      <c r="A142" s="110">
        <v>122</v>
      </c>
      <c r="B142" s="110" t="s">
        <v>910</v>
      </c>
      <c r="C142" s="110" t="s">
        <v>953</v>
      </c>
      <c r="D142" s="110" t="s">
        <v>769</v>
      </c>
      <c r="E142" s="110" t="s">
        <v>954</v>
      </c>
      <c r="F142" s="110" t="s">
        <v>955</v>
      </c>
      <c r="G142" s="110" t="s">
        <v>956</v>
      </c>
      <c r="H142" s="111" t="s">
        <v>957</v>
      </c>
      <c r="I142" s="110" t="s">
        <v>503</v>
      </c>
      <c r="J142" s="110">
        <v>21</v>
      </c>
      <c r="K142" s="118">
        <f t="shared" si="33"/>
        <v>514</v>
      </c>
      <c r="L142" s="118">
        <f t="shared" ref="L142:L160" si="35">SUM(M142:S142)</f>
        <v>514</v>
      </c>
      <c r="M142" s="118"/>
      <c r="N142" s="118">
        <v>514</v>
      </c>
      <c r="O142" s="118"/>
      <c r="P142" s="118"/>
      <c r="Q142" s="110"/>
      <c r="R142" s="110"/>
      <c r="S142" s="110"/>
      <c r="T142" s="110"/>
      <c r="U142" s="110"/>
      <c r="V142" s="110"/>
      <c r="W142" s="110">
        <v>1816</v>
      </c>
      <c r="X142" s="110" t="s">
        <v>504</v>
      </c>
      <c r="Y142" s="130" t="s">
        <v>505</v>
      </c>
      <c r="Z142" s="110"/>
      <c r="AA142" s="112" t="s">
        <v>1087</v>
      </c>
    </row>
    <row r="143" s="100" customFormat="1" ht="125" customHeight="1" spans="1:27">
      <c r="A143" s="110">
        <v>123</v>
      </c>
      <c r="B143" s="110" t="s">
        <v>914</v>
      </c>
      <c r="C143" s="110" t="s">
        <v>960</v>
      </c>
      <c r="D143" s="110" t="s">
        <v>769</v>
      </c>
      <c r="E143" s="110" t="s">
        <v>954</v>
      </c>
      <c r="F143" s="110" t="s">
        <v>955</v>
      </c>
      <c r="G143" s="110" t="s">
        <v>217</v>
      </c>
      <c r="H143" s="111" t="s">
        <v>961</v>
      </c>
      <c r="I143" s="110" t="s">
        <v>503</v>
      </c>
      <c r="J143" s="110">
        <v>123</v>
      </c>
      <c r="K143" s="118">
        <f t="shared" si="33"/>
        <v>1469.61</v>
      </c>
      <c r="L143" s="118">
        <f t="shared" si="35"/>
        <v>1469.61</v>
      </c>
      <c r="M143" s="118"/>
      <c r="N143" s="118">
        <v>1469.61</v>
      </c>
      <c r="O143" s="118"/>
      <c r="P143" s="118"/>
      <c r="Q143" s="110"/>
      <c r="R143" s="110"/>
      <c r="S143" s="110"/>
      <c r="T143" s="110"/>
      <c r="U143" s="110"/>
      <c r="V143" s="110"/>
      <c r="W143" s="110">
        <v>11260</v>
      </c>
      <c r="X143" s="110" t="s">
        <v>504</v>
      </c>
      <c r="Y143" s="130" t="s">
        <v>505</v>
      </c>
      <c r="Z143" s="110"/>
      <c r="AA143" s="112" t="s">
        <v>1087</v>
      </c>
    </row>
    <row r="144" s="101" customFormat="1" ht="43" customHeight="1" spans="1:27">
      <c r="A144" s="138" t="s">
        <v>1201</v>
      </c>
      <c r="B144" s="139"/>
      <c r="C144" s="140"/>
      <c r="D144" s="115">
        <f t="shared" ref="D144:G144" si="36">SUM(D145:D160)</f>
        <v>0</v>
      </c>
      <c r="E144" s="116">
        <f t="shared" si="36"/>
        <v>0</v>
      </c>
      <c r="F144" s="116">
        <f t="shared" si="36"/>
        <v>0</v>
      </c>
      <c r="G144" s="116">
        <f t="shared" si="36"/>
        <v>0</v>
      </c>
      <c r="H144" s="116">
        <v>16</v>
      </c>
      <c r="I144" s="120">
        <f t="shared" ref="I144:V144" si="37">SUM(I145:I160)</f>
        <v>0</v>
      </c>
      <c r="J144" s="120"/>
      <c r="K144" s="121">
        <f t="shared" si="37"/>
        <v>5481</v>
      </c>
      <c r="L144" s="121">
        <f t="shared" si="37"/>
        <v>5481</v>
      </c>
      <c r="M144" s="121">
        <f t="shared" si="37"/>
        <v>0</v>
      </c>
      <c r="N144" s="121">
        <f t="shared" si="37"/>
        <v>0</v>
      </c>
      <c r="O144" s="121">
        <f t="shared" si="37"/>
        <v>5481</v>
      </c>
      <c r="P144" s="121">
        <f t="shared" si="37"/>
        <v>0</v>
      </c>
      <c r="Q144" s="121">
        <f t="shared" si="37"/>
        <v>0</v>
      </c>
      <c r="R144" s="121">
        <f t="shared" si="37"/>
        <v>0</v>
      </c>
      <c r="S144" s="121">
        <f t="shared" si="37"/>
        <v>0</v>
      </c>
      <c r="T144" s="121">
        <f t="shared" si="37"/>
        <v>0</v>
      </c>
      <c r="U144" s="121">
        <f t="shared" si="37"/>
        <v>0</v>
      </c>
      <c r="V144" s="121">
        <f t="shared" si="37"/>
        <v>0</v>
      </c>
      <c r="W144" s="116"/>
      <c r="X144" s="124"/>
      <c r="Y144" s="124"/>
      <c r="Z144" s="124"/>
      <c r="AA144" s="131"/>
    </row>
    <row r="145" s="100" customFormat="1" ht="107" customHeight="1" spans="1:27">
      <c r="A145" s="110">
        <v>124</v>
      </c>
      <c r="B145" s="110" t="s">
        <v>918</v>
      </c>
      <c r="C145" s="110" t="s">
        <v>969</v>
      </c>
      <c r="D145" s="110" t="s">
        <v>769</v>
      </c>
      <c r="E145" s="110" t="s">
        <v>954</v>
      </c>
      <c r="F145" s="110" t="s">
        <v>41</v>
      </c>
      <c r="G145" s="110" t="s">
        <v>970</v>
      </c>
      <c r="H145" s="113" t="s">
        <v>1202</v>
      </c>
      <c r="I145" s="110" t="s">
        <v>503</v>
      </c>
      <c r="J145" s="110">
        <v>5.6</v>
      </c>
      <c r="K145" s="118">
        <f t="shared" ref="K145:K160" si="38">SUM(L145,T145:V145)</f>
        <v>390</v>
      </c>
      <c r="L145" s="118">
        <f t="shared" si="35"/>
        <v>390</v>
      </c>
      <c r="M145" s="118"/>
      <c r="N145" s="118"/>
      <c r="O145" s="118">
        <v>390</v>
      </c>
      <c r="P145" s="118"/>
      <c r="Q145" s="110"/>
      <c r="R145" s="110"/>
      <c r="S145" s="110"/>
      <c r="T145" s="110"/>
      <c r="U145" s="110"/>
      <c r="V145" s="110"/>
      <c r="W145" s="110">
        <v>35</v>
      </c>
      <c r="X145" s="110" t="s">
        <v>973</v>
      </c>
      <c r="Y145" s="130" t="s">
        <v>974</v>
      </c>
      <c r="Z145" s="110"/>
      <c r="AA145" s="112" t="s">
        <v>1087</v>
      </c>
    </row>
    <row r="146" s="100" customFormat="1" ht="107" customHeight="1" spans="1:27">
      <c r="A146" s="110">
        <v>125</v>
      </c>
      <c r="B146" s="110" t="s">
        <v>922</v>
      </c>
      <c r="C146" s="110" t="s">
        <v>976</v>
      </c>
      <c r="D146" s="110" t="s">
        <v>769</v>
      </c>
      <c r="E146" s="110" t="s">
        <v>773</v>
      </c>
      <c r="F146" s="110" t="s">
        <v>41</v>
      </c>
      <c r="G146" s="110" t="s">
        <v>266</v>
      </c>
      <c r="H146" s="113" t="s">
        <v>977</v>
      </c>
      <c r="I146" s="110" t="s">
        <v>503</v>
      </c>
      <c r="J146" s="110">
        <v>13.5</v>
      </c>
      <c r="K146" s="118">
        <f t="shared" si="38"/>
        <v>390</v>
      </c>
      <c r="L146" s="118">
        <f t="shared" si="35"/>
        <v>390</v>
      </c>
      <c r="M146" s="118"/>
      <c r="N146" s="118"/>
      <c r="O146" s="118">
        <v>390</v>
      </c>
      <c r="P146" s="118"/>
      <c r="Q146" s="110"/>
      <c r="R146" s="110"/>
      <c r="S146" s="110"/>
      <c r="T146" s="110"/>
      <c r="U146" s="110"/>
      <c r="V146" s="110"/>
      <c r="W146" s="110">
        <v>35</v>
      </c>
      <c r="X146" s="110" t="s">
        <v>973</v>
      </c>
      <c r="Y146" s="130" t="s">
        <v>974</v>
      </c>
      <c r="Z146" s="110"/>
      <c r="AA146" s="112" t="s">
        <v>1087</v>
      </c>
    </row>
    <row r="147" s="100" customFormat="1" ht="107" customHeight="1" spans="1:27">
      <c r="A147" s="110">
        <v>126</v>
      </c>
      <c r="B147" s="110" t="s">
        <v>930</v>
      </c>
      <c r="C147" s="110" t="s">
        <v>980</v>
      </c>
      <c r="D147" s="110" t="s">
        <v>769</v>
      </c>
      <c r="E147" s="110" t="s">
        <v>954</v>
      </c>
      <c r="F147" s="110" t="s">
        <v>41</v>
      </c>
      <c r="G147" s="110" t="s">
        <v>281</v>
      </c>
      <c r="H147" s="113" t="s">
        <v>981</v>
      </c>
      <c r="I147" s="110" t="s">
        <v>503</v>
      </c>
      <c r="J147" s="110">
        <v>5.4</v>
      </c>
      <c r="K147" s="118">
        <f t="shared" si="38"/>
        <v>375</v>
      </c>
      <c r="L147" s="118">
        <f t="shared" si="35"/>
        <v>375</v>
      </c>
      <c r="M147" s="118"/>
      <c r="N147" s="118"/>
      <c r="O147" s="118">
        <v>375</v>
      </c>
      <c r="P147" s="118"/>
      <c r="Q147" s="110"/>
      <c r="R147" s="110"/>
      <c r="S147" s="110"/>
      <c r="T147" s="110"/>
      <c r="U147" s="110"/>
      <c r="V147" s="110"/>
      <c r="W147" s="110">
        <v>35</v>
      </c>
      <c r="X147" s="110" t="s">
        <v>973</v>
      </c>
      <c r="Y147" s="130" t="s">
        <v>974</v>
      </c>
      <c r="Z147" s="110"/>
      <c r="AA147" s="112" t="s">
        <v>1087</v>
      </c>
    </row>
    <row r="148" s="100" customFormat="1" ht="107" customHeight="1" spans="1:27">
      <c r="A148" s="110">
        <v>127</v>
      </c>
      <c r="B148" s="110" t="s">
        <v>952</v>
      </c>
      <c r="C148" s="110" t="s">
        <v>984</v>
      </c>
      <c r="D148" s="110" t="s">
        <v>769</v>
      </c>
      <c r="E148" s="110" t="s">
        <v>954</v>
      </c>
      <c r="F148" s="110" t="s">
        <v>41</v>
      </c>
      <c r="G148" s="110" t="s">
        <v>985</v>
      </c>
      <c r="H148" s="113" t="s">
        <v>986</v>
      </c>
      <c r="I148" s="110" t="s">
        <v>503</v>
      </c>
      <c r="J148" s="110">
        <v>2</v>
      </c>
      <c r="K148" s="118">
        <f t="shared" si="38"/>
        <v>400</v>
      </c>
      <c r="L148" s="118">
        <f t="shared" si="35"/>
        <v>400</v>
      </c>
      <c r="M148" s="118"/>
      <c r="N148" s="118"/>
      <c r="O148" s="118">
        <v>400</v>
      </c>
      <c r="P148" s="118"/>
      <c r="Q148" s="110"/>
      <c r="R148" s="110"/>
      <c r="S148" s="110"/>
      <c r="T148" s="110"/>
      <c r="U148" s="110"/>
      <c r="V148" s="110"/>
      <c r="W148" s="110">
        <v>35</v>
      </c>
      <c r="X148" s="110" t="s">
        <v>973</v>
      </c>
      <c r="Y148" s="130" t="s">
        <v>974</v>
      </c>
      <c r="Z148" s="110"/>
      <c r="AA148" s="112" t="s">
        <v>1087</v>
      </c>
    </row>
    <row r="149" s="100" customFormat="1" ht="107" customHeight="1" spans="1:27">
      <c r="A149" s="110">
        <v>128</v>
      </c>
      <c r="B149" s="110" t="s">
        <v>959</v>
      </c>
      <c r="C149" s="110" t="s">
        <v>989</v>
      </c>
      <c r="D149" s="110" t="s">
        <v>769</v>
      </c>
      <c r="E149" s="110" t="s">
        <v>954</v>
      </c>
      <c r="F149" s="110" t="s">
        <v>41</v>
      </c>
      <c r="G149" s="110" t="s">
        <v>241</v>
      </c>
      <c r="H149" s="113" t="s">
        <v>1203</v>
      </c>
      <c r="I149" s="110" t="s">
        <v>503</v>
      </c>
      <c r="J149" s="110">
        <v>5.62</v>
      </c>
      <c r="K149" s="118">
        <f t="shared" si="38"/>
        <v>390</v>
      </c>
      <c r="L149" s="118">
        <f t="shared" si="35"/>
        <v>390</v>
      </c>
      <c r="M149" s="118"/>
      <c r="N149" s="118"/>
      <c r="O149" s="118">
        <v>390</v>
      </c>
      <c r="P149" s="118"/>
      <c r="Q149" s="110"/>
      <c r="R149" s="110"/>
      <c r="S149" s="110"/>
      <c r="T149" s="110"/>
      <c r="U149" s="110"/>
      <c r="V149" s="110"/>
      <c r="W149" s="110">
        <v>40</v>
      </c>
      <c r="X149" s="110" t="s">
        <v>973</v>
      </c>
      <c r="Y149" s="130" t="s">
        <v>974</v>
      </c>
      <c r="Z149" s="110"/>
      <c r="AA149" s="112" t="s">
        <v>1087</v>
      </c>
    </row>
    <row r="150" s="100" customFormat="1" ht="107" customHeight="1" spans="1:27">
      <c r="A150" s="110">
        <v>129</v>
      </c>
      <c r="B150" s="110" t="s">
        <v>968</v>
      </c>
      <c r="C150" s="110" t="s">
        <v>993</v>
      </c>
      <c r="D150" s="110" t="s">
        <v>769</v>
      </c>
      <c r="E150" s="110" t="s">
        <v>954</v>
      </c>
      <c r="F150" s="110" t="s">
        <v>41</v>
      </c>
      <c r="G150" s="110" t="s">
        <v>286</v>
      </c>
      <c r="H150" s="113" t="s">
        <v>994</v>
      </c>
      <c r="I150" s="110" t="s">
        <v>503</v>
      </c>
      <c r="J150" s="110">
        <v>5.5</v>
      </c>
      <c r="K150" s="118">
        <f t="shared" si="38"/>
        <v>395</v>
      </c>
      <c r="L150" s="118">
        <f t="shared" si="35"/>
        <v>395</v>
      </c>
      <c r="M150" s="118"/>
      <c r="N150" s="118"/>
      <c r="O150" s="118">
        <v>395</v>
      </c>
      <c r="P150" s="118"/>
      <c r="Q150" s="110"/>
      <c r="R150" s="110"/>
      <c r="S150" s="110"/>
      <c r="T150" s="110"/>
      <c r="U150" s="110"/>
      <c r="V150" s="110"/>
      <c r="W150" s="110">
        <v>35</v>
      </c>
      <c r="X150" s="110" t="s">
        <v>973</v>
      </c>
      <c r="Y150" s="130" t="s">
        <v>974</v>
      </c>
      <c r="Z150" s="110"/>
      <c r="AA150" s="112" t="s">
        <v>1087</v>
      </c>
    </row>
    <row r="151" s="100" customFormat="1" ht="107" customHeight="1" spans="1:27">
      <c r="A151" s="110">
        <v>130</v>
      </c>
      <c r="B151" s="110" t="s">
        <v>975</v>
      </c>
      <c r="C151" s="110" t="s">
        <v>997</v>
      </c>
      <c r="D151" s="110" t="s">
        <v>769</v>
      </c>
      <c r="E151" s="110" t="s">
        <v>773</v>
      </c>
      <c r="F151" s="110" t="s">
        <v>41</v>
      </c>
      <c r="G151" s="110" t="s">
        <v>276</v>
      </c>
      <c r="H151" s="113" t="s">
        <v>998</v>
      </c>
      <c r="I151" s="110" t="s">
        <v>780</v>
      </c>
      <c r="J151" s="110">
        <v>2.4</v>
      </c>
      <c r="K151" s="118">
        <f t="shared" si="38"/>
        <v>400</v>
      </c>
      <c r="L151" s="118">
        <f t="shared" si="35"/>
        <v>400</v>
      </c>
      <c r="M151" s="118"/>
      <c r="N151" s="118"/>
      <c r="O151" s="118">
        <v>400</v>
      </c>
      <c r="P151" s="118"/>
      <c r="Q151" s="110"/>
      <c r="R151" s="110"/>
      <c r="S151" s="110"/>
      <c r="T151" s="110"/>
      <c r="U151" s="110"/>
      <c r="V151" s="110"/>
      <c r="W151" s="110">
        <v>40</v>
      </c>
      <c r="X151" s="110" t="s">
        <v>973</v>
      </c>
      <c r="Y151" s="130" t="s">
        <v>974</v>
      </c>
      <c r="Z151" s="110"/>
      <c r="AA151" s="112" t="s">
        <v>1087</v>
      </c>
    </row>
    <row r="152" s="100" customFormat="1" ht="107" customHeight="1" spans="1:27">
      <c r="A152" s="110">
        <v>131</v>
      </c>
      <c r="B152" s="110" t="s">
        <v>979</v>
      </c>
      <c r="C152" s="110" t="s">
        <v>1001</v>
      </c>
      <c r="D152" s="110" t="s">
        <v>769</v>
      </c>
      <c r="E152" s="110" t="s">
        <v>954</v>
      </c>
      <c r="F152" s="110" t="s">
        <v>41</v>
      </c>
      <c r="G152" s="110" t="s">
        <v>261</v>
      </c>
      <c r="H152" s="113" t="s">
        <v>1002</v>
      </c>
      <c r="I152" s="110" t="s">
        <v>503</v>
      </c>
      <c r="J152" s="110">
        <v>0.6</v>
      </c>
      <c r="K152" s="118">
        <f t="shared" si="38"/>
        <v>400</v>
      </c>
      <c r="L152" s="118">
        <f t="shared" si="35"/>
        <v>400</v>
      </c>
      <c r="M152" s="118"/>
      <c r="N152" s="118"/>
      <c r="O152" s="118">
        <v>400</v>
      </c>
      <c r="P152" s="118"/>
      <c r="Q152" s="110"/>
      <c r="R152" s="110"/>
      <c r="S152" s="110"/>
      <c r="T152" s="110"/>
      <c r="U152" s="110"/>
      <c r="V152" s="110"/>
      <c r="W152" s="110">
        <v>45</v>
      </c>
      <c r="X152" s="110" t="s">
        <v>973</v>
      </c>
      <c r="Y152" s="130" t="s">
        <v>974</v>
      </c>
      <c r="Z152" s="110"/>
      <c r="AA152" s="112" t="s">
        <v>1087</v>
      </c>
    </row>
    <row r="153" s="100" customFormat="1" ht="107" customHeight="1" spans="1:27">
      <c r="A153" s="110">
        <v>132</v>
      </c>
      <c r="B153" s="110" t="s">
        <v>983</v>
      </c>
      <c r="C153" s="110" t="s">
        <v>1005</v>
      </c>
      <c r="D153" s="110" t="s">
        <v>769</v>
      </c>
      <c r="E153" s="110" t="s">
        <v>954</v>
      </c>
      <c r="F153" s="110" t="s">
        <v>41</v>
      </c>
      <c r="G153" s="110" t="s">
        <v>246</v>
      </c>
      <c r="H153" s="113" t="s">
        <v>1204</v>
      </c>
      <c r="I153" s="110" t="s">
        <v>503</v>
      </c>
      <c r="J153" s="110">
        <v>3.9</v>
      </c>
      <c r="K153" s="118">
        <f t="shared" si="38"/>
        <v>274</v>
      </c>
      <c r="L153" s="118">
        <f t="shared" si="35"/>
        <v>274</v>
      </c>
      <c r="M153" s="118"/>
      <c r="N153" s="118"/>
      <c r="O153" s="118">
        <v>274</v>
      </c>
      <c r="P153" s="118"/>
      <c r="Q153" s="110"/>
      <c r="R153" s="110"/>
      <c r="S153" s="110"/>
      <c r="T153" s="110"/>
      <c r="U153" s="110"/>
      <c r="V153" s="110"/>
      <c r="W153" s="110">
        <v>30</v>
      </c>
      <c r="X153" s="110" t="s">
        <v>973</v>
      </c>
      <c r="Y153" s="130" t="s">
        <v>974</v>
      </c>
      <c r="Z153" s="110"/>
      <c r="AA153" s="112" t="s">
        <v>1087</v>
      </c>
    </row>
    <row r="154" s="100" customFormat="1" ht="107" customHeight="1" spans="1:27">
      <c r="A154" s="110">
        <v>133</v>
      </c>
      <c r="B154" s="110" t="s">
        <v>988</v>
      </c>
      <c r="C154" s="110" t="s">
        <v>1009</v>
      </c>
      <c r="D154" s="110" t="s">
        <v>769</v>
      </c>
      <c r="E154" s="110" t="s">
        <v>954</v>
      </c>
      <c r="F154" s="110" t="s">
        <v>41</v>
      </c>
      <c r="G154" s="110" t="s">
        <v>232</v>
      </c>
      <c r="H154" s="113" t="s">
        <v>1010</v>
      </c>
      <c r="I154" s="110" t="s">
        <v>816</v>
      </c>
      <c r="J154" s="110">
        <v>30</v>
      </c>
      <c r="K154" s="118">
        <f t="shared" si="38"/>
        <v>120</v>
      </c>
      <c r="L154" s="118">
        <f t="shared" si="35"/>
        <v>120</v>
      </c>
      <c r="M154" s="118"/>
      <c r="N154" s="118"/>
      <c r="O154" s="118">
        <v>120</v>
      </c>
      <c r="P154" s="118"/>
      <c r="Q154" s="110"/>
      <c r="R154" s="110"/>
      <c r="S154" s="110"/>
      <c r="T154" s="110"/>
      <c r="U154" s="110"/>
      <c r="V154" s="110"/>
      <c r="W154" s="110">
        <v>15</v>
      </c>
      <c r="X154" s="110" t="s">
        <v>973</v>
      </c>
      <c r="Y154" s="130" t="s">
        <v>974</v>
      </c>
      <c r="Z154" s="110"/>
      <c r="AA154" s="112" t="s">
        <v>1087</v>
      </c>
    </row>
    <row r="155" s="100" customFormat="1" ht="107" customHeight="1" spans="1:27">
      <c r="A155" s="110">
        <v>134</v>
      </c>
      <c r="B155" s="110" t="s">
        <v>992</v>
      </c>
      <c r="C155" s="110" t="s">
        <v>1013</v>
      </c>
      <c r="D155" s="110" t="s">
        <v>769</v>
      </c>
      <c r="E155" s="110" t="s">
        <v>954</v>
      </c>
      <c r="F155" s="110" t="s">
        <v>41</v>
      </c>
      <c r="G155" s="110" t="s">
        <v>291</v>
      </c>
      <c r="H155" s="113" t="s">
        <v>1014</v>
      </c>
      <c r="I155" s="110" t="s">
        <v>503</v>
      </c>
      <c r="J155" s="110">
        <v>5.6</v>
      </c>
      <c r="K155" s="118">
        <f t="shared" si="38"/>
        <v>392</v>
      </c>
      <c r="L155" s="118">
        <f t="shared" si="35"/>
        <v>392</v>
      </c>
      <c r="M155" s="118"/>
      <c r="N155" s="118"/>
      <c r="O155" s="118">
        <v>392</v>
      </c>
      <c r="P155" s="118"/>
      <c r="Q155" s="110"/>
      <c r="R155" s="110"/>
      <c r="S155" s="110"/>
      <c r="T155" s="110"/>
      <c r="U155" s="110"/>
      <c r="V155" s="110"/>
      <c r="W155" s="110">
        <v>35</v>
      </c>
      <c r="X155" s="110" t="s">
        <v>973</v>
      </c>
      <c r="Y155" s="130" t="s">
        <v>974</v>
      </c>
      <c r="Z155" s="110"/>
      <c r="AA155" s="112" t="s">
        <v>1087</v>
      </c>
    </row>
    <row r="156" s="100" customFormat="1" ht="107" customHeight="1" spans="1:27">
      <c r="A156" s="110">
        <v>135</v>
      </c>
      <c r="B156" s="110" t="s">
        <v>996</v>
      </c>
      <c r="C156" s="110" t="s">
        <v>1017</v>
      </c>
      <c r="D156" s="110" t="s">
        <v>769</v>
      </c>
      <c r="E156" s="110" t="s">
        <v>773</v>
      </c>
      <c r="F156" s="110" t="s">
        <v>41</v>
      </c>
      <c r="G156" s="110" t="s">
        <v>308</v>
      </c>
      <c r="H156" s="113" t="s">
        <v>1018</v>
      </c>
      <c r="I156" s="110" t="s">
        <v>780</v>
      </c>
      <c r="J156" s="110">
        <v>2.438</v>
      </c>
      <c r="K156" s="118">
        <f t="shared" si="38"/>
        <v>398</v>
      </c>
      <c r="L156" s="118">
        <f t="shared" si="35"/>
        <v>398</v>
      </c>
      <c r="M156" s="118"/>
      <c r="N156" s="118"/>
      <c r="O156" s="118">
        <v>398</v>
      </c>
      <c r="P156" s="118"/>
      <c r="Q156" s="110"/>
      <c r="R156" s="110"/>
      <c r="S156" s="110"/>
      <c r="T156" s="110"/>
      <c r="U156" s="110"/>
      <c r="V156" s="110"/>
      <c r="W156" s="110">
        <v>40</v>
      </c>
      <c r="X156" s="110" t="s">
        <v>973</v>
      </c>
      <c r="Y156" s="130" t="s">
        <v>974</v>
      </c>
      <c r="Z156" s="110"/>
      <c r="AA156" s="112" t="s">
        <v>1087</v>
      </c>
    </row>
    <row r="157" s="100" customFormat="1" ht="107" customHeight="1" spans="1:27">
      <c r="A157" s="110">
        <v>136</v>
      </c>
      <c r="B157" s="110" t="s">
        <v>1000</v>
      </c>
      <c r="C157" s="110" t="s">
        <v>1021</v>
      </c>
      <c r="D157" s="110" t="s">
        <v>769</v>
      </c>
      <c r="E157" s="110" t="s">
        <v>773</v>
      </c>
      <c r="F157" s="110" t="s">
        <v>41</v>
      </c>
      <c r="G157" s="110" t="s">
        <v>99</v>
      </c>
      <c r="H157" s="113" t="s">
        <v>1022</v>
      </c>
      <c r="I157" s="110" t="s">
        <v>503</v>
      </c>
      <c r="J157" s="110">
        <v>3</v>
      </c>
      <c r="K157" s="118">
        <f t="shared" si="38"/>
        <v>167</v>
      </c>
      <c r="L157" s="118">
        <f t="shared" si="35"/>
        <v>167</v>
      </c>
      <c r="M157" s="118"/>
      <c r="N157" s="118"/>
      <c r="O157" s="118">
        <v>167</v>
      </c>
      <c r="P157" s="118"/>
      <c r="Q157" s="110"/>
      <c r="R157" s="110"/>
      <c r="S157" s="110"/>
      <c r="T157" s="110"/>
      <c r="U157" s="110"/>
      <c r="V157" s="110"/>
      <c r="W157" s="110">
        <v>20</v>
      </c>
      <c r="X157" s="110" t="s">
        <v>973</v>
      </c>
      <c r="Y157" s="130" t="s">
        <v>974</v>
      </c>
      <c r="Z157" s="110"/>
      <c r="AA157" s="112" t="s">
        <v>1087</v>
      </c>
    </row>
    <row r="158" s="100" customFormat="1" ht="107" customHeight="1" spans="1:27">
      <c r="A158" s="110">
        <v>137</v>
      </c>
      <c r="B158" s="110" t="s">
        <v>1004</v>
      </c>
      <c r="C158" s="110" t="s">
        <v>1205</v>
      </c>
      <c r="D158" s="110" t="s">
        <v>769</v>
      </c>
      <c r="E158" s="110" t="s">
        <v>954</v>
      </c>
      <c r="F158" s="110" t="s">
        <v>41</v>
      </c>
      <c r="G158" s="110" t="s">
        <v>1026</v>
      </c>
      <c r="H158" s="113" t="s">
        <v>1206</v>
      </c>
      <c r="I158" s="110" t="s">
        <v>503</v>
      </c>
      <c r="J158" s="110">
        <v>3</v>
      </c>
      <c r="K158" s="118">
        <f t="shared" si="38"/>
        <v>210</v>
      </c>
      <c r="L158" s="118">
        <f t="shared" si="35"/>
        <v>210</v>
      </c>
      <c r="M158" s="118"/>
      <c r="N158" s="118"/>
      <c r="O158" s="118">
        <v>210</v>
      </c>
      <c r="P158" s="118"/>
      <c r="Q158" s="110"/>
      <c r="R158" s="110"/>
      <c r="S158" s="110"/>
      <c r="T158" s="110"/>
      <c r="U158" s="110"/>
      <c r="V158" s="110"/>
      <c r="W158" s="110">
        <v>45</v>
      </c>
      <c r="X158" s="110" t="s">
        <v>973</v>
      </c>
      <c r="Y158" s="130" t="s">
        <v>974</v>
      </c>
      <c r="Z158" s="110"/>
      <c r="AA158" s="112" t="s">
        <v>1087</v>
      </c>
    </row>
    <row r="159" s="100" customFormat="1" ht="107" customHeight="1" spans="1:27">
      <c r="A159" s="110">
        <v>138</v>
      </c>
      <c r="B159" s="110" t="s">
        <v>1008</v>
      </c>
      <c r="C159" s="110" t="s">
        <v>1030</v>
      </c>
      <c r="D159" s="110" t="s">
        <v>769</v>
      </c>
      <c r="E159" s="110" t="s">
        <v>954</v>
      </c>
      <c r="F159" s="110" t="s">
        <v>41</v>
      </c>
      <c r="G159" s="110" t="s">
        <v>251</v>
      </c>
      <c r="H159" s="113" t="s">
        <v>1207</v>
      </c>
      <c r="I159" s="110" t="s">
        <v>503</v>
      </c>
      <c r="J159" s="110">
        <v>5.5</v>
      </c>
      <c r="K159" s="118">
        <f t="shared" si="38"/>
        <v>385</v>
      </c>
      <c r="L159" s="118">
        <f t="shared" si="35"/>
        <v>385</v>
      </c>
      <c r="M159" s="118"/>
      <c r="N159" s="118"/>
      <c r="O159" s="118">
        <v>385</v>
      </c>
      <c r="P159" s="118"/>
      <c r="Q159" s="110"/>
      <c r="R159" s="110"/>
      <c r="S159" s="110"/>
      <c r="T159" s="110"/>
      <c r="U159" s="110"/>
      <c r="V159" s="110"/>
      <c r="W159" s="110">
        <v>50</v>
      </c>
      <c r="X159" s="110" t="s">
        <v>973</v>
      </c>
      <c r="Y159" s="130" t="s">
        <v>974</v>
      </c>
      <c r="Z159" s="110"/>
      <c r="AA159" s="112" t="s">
        <v>1087</v>
      </c>
    </row>
    <row r="160" s="100" customFormat="1" ht="107" customHeight="1" spans="1:27">
      <c r="A160" s="110">
        <v>139</v>
      </c>
      <c r="B160" s="110" t="s">
        <v>1012</v>
      </c>
      <c r="C160" s="110" t="s">
        <v>1034</v>
      </c>
      <c r="D160" s="110" t="s">
        <v>769</v>
      </c>
      <c r="E160" s="110" t="s">
        <v>773</v>
      </c>
      <c r="F160" s="110" t="s">
        <v>41</v>
      </c>
      <c r="G160" s="110" t="s">
        <v>706</v>
      </c>
      <c r="H160" s="113" t="s">
        <v>1035</v>
      </c>
      <c r="I160" s="110" t="s">
        <v>503</v>
      </c>
      <c r="J160" s="110">
        <v>2.94</v>
      </c>
      <c r="K160" s="118">
        <f t="shared" si="38"/>
        <v>395</v>
      </c>
      <c r="L160" s="118">
        <f t="shared" si="35"/>
        <v>395</v>
      </c>
      <c r="M160" s="118"/>
      <c r="N160" s="118"/>
      <c r="O160" s="118">
        <v>395</v>
      </c>
      <c r="P160" s="118"/>
      <c r="Q160" s="110"/>
      <c r="R160" s="110"/>
      <c r="S160" s="110"/>
      <c r="T160" s="110"/>
      <c r="U160" s="110"/>
      <c r="V160" s="110"/>
      <c r="W160" s="110">
        <v>30</v>
      </c>
      <c r="X160" s="110" t="s">
        <v>973</v>
      </c>
      <c r="Y160" s="130" t="s">
        <v>974</v>
      </c>
      <c r="Z160" s="110"/>
      <c r="AA160" s="112" t="s">
        <v>1087</v>
      </c>
    </row>
    <row r="161" s="101" customFormat="1" ht="43" customHeight="1" spans="1:27">
      <c r="A161" s="116" t="s">
        <v>1037</v>
      </c>
      <c r="B161" s="141" t="s">
        <v>1038</v>
      </c>
      <c r="C161" s="142"/>
      <c r="D161" s="115"/>
      <c r="E161" s="116"/>
      <c r="F161" s="116"/>
      <c r="G161" s="116"/>
      <c r="H161" s="116">
        <v>1</v>
      </c>
      <c r="I161" s="120"/>
      <c r="J161" s="120">
        <f>K161/K7</f>
        <v>0.0271808231676486</v>
      </c>
      <c r="K161" s="121">
        <f t="shared" ref="K161:V161" si="39">SUM(K162)</f>
        <v>3600</v>
      </c>
      <c r="L161" s="121">
        <f t="shared" si="39"/>
        <v>3600</v>
      </c>
      <c r="M161" s="121">
        <f t="shared" si="39"/>
        <v>3600</v>
      </c>
      <c r="N161" s="121">
        <f t="shared" si="39"/>
        <v>0</v>
      </c>
      <c r="O161" s="121">
        <f t="shared" si="39"/>
        <v>0</v>
      </c>
      <c r="P161" s="121">
        <f t="shared" si="39"/>
        <v>0</v>
      </c>
      <c r="Q161" s="121">
        <f t="shared" si="39"/>
        <v>0</v>
      </c>
      <c r="R161" s="121">
        <f t="shared" si="39"/>
        <v>0</v>
      </c>
      <c r="S161" s="121">
        <f t="shared" si="39"/>
        <v>0</v>
      </c>
      <c r="T161" s="121">
        <f t="shared" si="39"/>
        <v>0</v>
      </c>
      <c r="U161" s="121">
        <f t="shared" si="39"/>
        <v>0</v>
      </c>
      <c r="V161" s="121">
        <f t="shared" si="39"/>
        <v>0</v>
      </c>
      <c r="W161" s="116"/>
      <c r="X161" s="121"/>
      <c r="Y161" s="121"/>
      <c r="Z161" s="121"/>
      <c r="AA161" s="131"/>
    </row>
    <row r="162" s="103" customFormat="1" ht="129" customHeight="1" spans="1:27">
      <c r="A162" s="110">
        <v>140</v>
      </c>
      <c r="B162" s="110" t="s">
        <v>1016</v>
      </c>
      <c r="C162" s="110" t="s">
        <v>1040</v>
      </c>
      <c r="D162" s="110" t="s">
        <v>1041</v>
      </c>
      <c r="E162" s="110" t="s">
        <v>1042</v>
      </c>
      <c r="F162" s="110" t="s">
        <v>41</v>
      </c>
      <c r="G162" s="110" t="s">
        <v>1052</v>
      </c>
      <c r="H162" s="113" t="s">
        <v>1043</v>
      </c>
      <c r="I162" s="110" t="s">
        <v>742</v>
      </c>
      <c r="J162" s="110">
        <v>12000</v>
      </c>
      <c r="K162" s="118">
        <f t="shared" ref="K162:K166" si="40">SUM(L162,T162:V162)</f>
        <v>3600</v>
      </c>
      <c r="L162" s="118">
        <f t="shared" ref="L162:L166" si="41">SUM(M162:S162)</f>
        <v>3600</v>
      </c>
      <c r="M162" s="118">
        <f>J162*0.3</f>
        <v>3600</v>
      </c>
      <c r="N162" s="118"/>
      <c r="O162" s="118"/>
      <c r="P162" s="118"/>
      <c r="Q162" s="110"/>
      <c r="R162" s="110"/>
      <c r="S162" s="110"/>
      <c r="T162" s="110"/>
      <c r="U162" s="110"/>
      <c r="V162" s="110"/>
      <c r="W162" s="110">
        <v>12000</v>
      </c>
      <c r="X162" s="110" t="s">
        <v>1045</v>
      </c>
      <c r="Y162" s="110" t="s">
        <v>1046</v>
      </c>
      <c r="Z162" s="110"/>
      <c r="AA162" s="112" t="s">
        <v>1087</v>
      </c>
    </row>
    <row r="163" s="101" customFormat="1" ht="43" customHeight="1" spans="1:27">
      <c r="A163" s="116" t="s">
        <v>1047</v>
      </c>
      <c r="B163" s="141" t="s">
        <v>1048</v>
      </c>
      <c r="C163" s="142"/>
      <c r="D163" s="115"/>
      <c r="E163" s="116"/>
      <c r="F163" s="116"/>
      <c r="G163" s="116"/>
      <c r="H163" s="116">
        <v>1</v>
      </c>
      <c r="I163" s="120"/>
      <c r="J163" s="120">
        <f>K163/K7</f>
        <v>0.0162798030316899</v>
      </c>
      <c r="K163" s="121">
        <f t="shared" ref="K163:V163" si="42">SUM(K164)</f>
        <v>2156.2</v>
      </c>
      <c r="L163" s="121">
        <f t="shared" si="42"/>
        <v>2156.2</v>
      </c>
      <c r="M163" s="121">
        <f t="shared" si="42"/>
        <v>2156.2</v>
      </c>
      <c r="N163" s="121">
        <f t="shared" si="42"/>
        <v>0</v>
      </c>
      <c r="O163" s="121">
        <f t="shared" si="42"/>
        <v>0</v>
      </c>
      <c r="P163" s="121">
        <f t="shared" si="42"/>
        <v>0</v>
      </c>
      <c r="Q163" s="121">
        <f t="shared" si="42"/>
        <v>0</v>
      </c>
      <c r="R163" s="121">
        <f t="shared" si="42"/>
        <v>0</v>
      </c>
      <c r="S163" s="121">
        <f t="shared" si="42"/>
        <v>0</v>
      </c>
      <c r="T163" s="121">
        <f t="shared" si="42"/>
        <v>0</v>
      </c>
      <c r="U163" s="121">
        <f t="shared" si="42"/>
        <v>0</v>
      </c>
      <c r="V163" s="121">
        <f t="shared" si="42"/>
        <v>0</v>
      </c>
      <c r="W163" s="116"/>
      <c r="X163" s="121"/>
      <c r="Y163" s="121"/>
      <c r="Z163" s="121"/>
      <c r="AA163" s="131"/>
    </row>
    <row r="164" s="100" customFormat="1" ht="85" customHeight="1" spans="1:27">
      <c r="A164" s="110">
        <v>141</v>
      </c>
      <c r="B164" s="110" t="s">
        <v>1020</v>
      </c>
      <c r="C164" s="110" t="s">
        <v>1050</v>
      </c>
      <c r="D164" s="110" t="s">
        <v>1048</v>
      </c>
      <c r="E164" s="110" t="s">
        <v>1051</v>
      </c>
      <c r="F164" s="110" t="s">
        <v>41</v>
      </c>
      <c r="G164" s="110" t="s">
        <v>1052</v>
      </c>
      <c r="H164" s="113" t="s">
        <v>1208</v>
      </c>
      <c r="I164" s="110" t="s">
        <v>1054</v>
      </c>
      <c r="J164" s="110">
        <v>2156.2</v>
      </c>
      <c r="K164" s="118">
        <f t="shared" si="40"/>
        <v>2156.2</v>
      </c>
      <c r="L164" s="118">
        <f t="shared" si="41"/>
        <v>2156.2</v>
      </c>
      <c r="M164" s="118">
        <v>2156.2</v>
      </c>
      <c r="N164" s="118"/>
      <c r="O164" s="118"/>
      <c r="P164" s="118"/>
      <c r="Q164" s="110"/>
      <c r="R164" s="110"/>
      <c r="S164" s="110"/>
      <c r="T164" s="110"/>
      <c r="U164" s="110"/>
      <c r="V164" s="110"/>
      <c r="W164" s="110">
        <v>12367</v>
      </c>
      <c r="X164" s="110" t="s">
        <v>1056</v>
      </c>
      <c r="Y164" s="110" t="s">
        <v>1057</v>
      </c>
      <c r="Z164" s="110"/>
      <c r="AA164" s="112" t="s">
        <v>1093</v>
      </c>
    </row>
    <row r="165" s="101" customFormat="1" ht="43" customHeight="1" spans="1:27">
      <c r="A165" s="116" t="s">
        <v>1058</v>
      </c>
      <c r="B165" s="141" t="s">
        <v>1059</v>
      </c>
      <c r="C165" s="142"/>
      <c r="D165" s="115"/>
      <c r="E165" s="116"/>
      <c r="F165" s="116"/>
      <c r="G165" s="116"/>
      <c r="H165" s="116">
        <v>1</v>
      </c>
      <c r="I165" s="120"/>
      <c r="J165" s="120">
        <f>K165/K7</f>
        <v>0.00377511432884008</v>
      </c>
      <c r="K165" s="121">
        <f t="shared" ref="K165:V165" si="43">SUM(K166)</f>
        <v>500</v>
      </c>
      <c r="L165" s="121">
        <f t="shared" si="43"/>
        <v>500</v>
      </c>
      <c r="M165" s="121">
        <f t="shared" si="43"/>
        <v>500</v>
      </c>
      <c r="N165" s="121">
        <f t="shared" si="43"/>
        <v>0</v>
      </c>
      <c r="O165" s="121">
        <f t="shared" si="43"/>
        <v>0</v>
      </c>
      <c r="P165" s="121">
        <f t="shared" si="43"/>
        <v>0</v>
      </c>
      <c r="Q165" s="121">
        <f t="shared" si="43"/>
        <v>0</v>
      </c>
      <c r="R165" s="121">
        <f t="shared" si="43"/>
        <v>0</v>
      </c>
      <c r="S165" s="121">
        <f t="shared" si="43"/>
        <v>0</v>
      </c>
      <c r="T165" s="121">
        <f t="shared" si="43"/>
        <v>0</v>
      </c>
      <c r="U165" s="121">
        <f t="shared" si="43"/>
        <v>0</v>
      </c>
      <c r="V165" s="121">
        <f t="shared" si="43"/>
        <v>0</v>
      </c>
      <c r="W165" s="116"/>
      <c r="X165" s="121"/>
      <c r="Y165" s="121"/>
      <c r="Z165" s="121"/>
      <c r="AA165" s="131"/>
    </row>
    <row r="166" s="100" customFormat="1" ht="124" customHeight="1" spans="1:27">
      <c r="A166" s="110">
        <v>142</v>
      </c>
      <c r="B166" s="110" t="s">
        <v>1024</v>
      </c>
      <c r="C166" s="110" t="s">
        <v>1061</v>
      </c>
      <c r="D166" s="110" t="s">
        <v>1059</v>
      </c>
      <c r="E166" s="110" t="s">
        <v>1059</v>
      </c>
      <c r="F166" s="110" t="s">
        <v>41</v>
      </c>
      <c r="G166" s="110" t="s">
        <v>1052</v>
      </c>
      <c r="H166" s="113" t="s">
        <v>1062</v>
      </c>
      <c r="I166" s="110" t="s">
        <v>1054</v>
      </c>
      <c r="J166" s="110">
        <v>500</v>
      </c>
      <c r="K166" s="118">
        <f t="shared" si="40"/>
        <v>500</v>
      </c>
      <c r="L166" s="118">
        <f t="shared" si="41"/>
        <v>500</v>
      </c>
      <c r="M166" s="118">
        <v>500</v>
      </c>
      <c r="N166" s="118"/>
      <c r="O166" s="118"/>
      <c r="P166" s="118"/>
      <c r="Q166" s="110"/>
      <c r="R166" s="110"/>
      <c r="S166" s="110"/>
      <c r="T166" s="110"/>
      <c r="U166" s="110"/>
      <c r="V166" s="110"/>
      <c r="W166" s="110"/>
      <c r="X166" s="110" t="s">
        <v>79</v>
      </c>
      <c r="Y166" s="110" t="s">
        <v>1135</v>
      </c>
      <c r="Z166" s="110"/>
      <c r="AA166" s="112" t="s">
        <v>1084</v>
      </c>
    </row>
    <row r="167" s="101" customFormat="1" ht="43" customHeight="1" spans="1:27">
      <c r="A167" s="116" t="s">
        <v>1064</v>
      </c>
      <c r="B167" s="141" t="s">
        <v>1065</v>
      </c>
      <c r="C167" s="142"/>
      <c r="D167" s="115"/>
      <c r="E167" s="116"/>
      <c r="F167" s="116"/>
      <c r="G167" s="116"/>
      <c r="H167" s="116">
        <v>2</v>
      </c>
      <c r="I167" s="120"/>
      <c r="J167" s="120">
        <f>K167/K7</f>
        <v>0.00149494527422067</v>
      </c>
      <c r="K167" s="121">
        <f t="shared" ref="K167:M167" si="44">SUM(K168:K169)</f>
        <v>198</v>
      </c>
      <c r="L167" s="121">
        <f t="shared" si="44"/>
        <v>198</v>
      </c>
      <c r="M167" s="121">
        <f t="shared" si="44"/>
        <v>150</v>
      </c>
      <c r="N167" s="121">
        <f t="shared" ref="N167:V167" si="45">SUM(N168)</f>
        <v>0</v>
      </c>
      <c r="O167" s="121">
        <f t="shared" si="45"/>
        <v>0</v>
      </c>
      <c r="P167" s="121">
        <f t="shared" si="45"/>
        <v>48</v>
      </c>
      <c r="Q167" s="121">
        <f t="shared" si="45"/>
        <v>0</v>
      </c>
      <c r="R167" s="121">
        <f t="shared" si="45"/>
        <v>0</v>
      </c>
      <c r="S167" s="121">
        <f t="shared" si="45"/>
        <v>0</v>
      </c>
      <c r="T167" s="121">
        <f t="shared" si="45"/>
        <v>0</v>
      </c>
      <c r="U167" s="121">
        <f t="shared" si="45"/>
        <v>0</v>
      </c>
      <c r="V167" s="121">
        <f t="shared" si="45"/>
        <v>0</v>
      </c>
      <c r="W167" s="116"/>
      <c r="X167" s="121"/>
      <c r="Y167" s="121"/>
      <c r="Z167" s="121"/>
      <c r="AA167" s="131"/>
    </row>
    <row r="168" s="100" customFormat="1" ht="89" customHeight="1" spans="1:27">
      <c r="A168" s="110">
        <v>143</v>
      </c>
      <c r="B168" s="110" t="s">
        <v>1029</v>
      </c>
      <c r="C168" s="110" t="s">
        <v>1067</v>
      </c>
      <c r="D168" s="110" t="s">
        <v>1068</v>
      </c>
      <c r="E168" s="110" t="s">
        <v>1069</v>
      </c>
      <c r="F168" s="110" t="s">
        <v>41</v>
      </c>
      <c r="G168" s="110" t="s">
        <v>1052</v>
      </c>
      <c r="H168" s="113" t="s">
        <v>1070</v>
      </c>
      <c r="I168" s="110" t="s">
        <v>212</v>
      </c>
      <c r="J168" s="110">
        <v>10185</v>
      </c>
      <c r="K168" s="118">
        <f>SUM(L168,T168:V168)</f>
        <v>48</v>
      </c>
      <c r="L168" s="118">
        <f>SUM(M168:S168)</f>
        <v>48</v>
      </c>
      <c r="M168" s="118"/>
      <c r="N168" s="118"/>
      <c r="O168" s="118"/>
      <c r="P168" s="118">
        <v>48</v>
      </c>
      <c r="Q168" s="110"/>
      <c r="R168" s="110"/>
      <c r="S168" s="110"/>
      <c r="T168" s="110"/>
      <c r="U168" s="110"/>
      <c r="V168" s="110"/>
      <c r="W168" s="110">
        <v>10023</v>
      </c>
      <c r="X168" s="110" t="s">
        <v>1072</v>
      </c>
      <c r="Y168" s="110" t="s">
        <v>1073</v>
      </c>
      <c r="Z168" s="110"/>
      <c r="AA168" s="112" t="s">
        <v>1087</v>
      </c>
    </row>
    <row r="169" s="100" customFormat="1" ht="89" customHeight="1" spans="1:27">
      <c r="A169" s="110">
        <v>144</v>
      </c>
      <c r="B169" s="110" t="s">
        <v>1033</v>
      </c>
      <c r="C169" s="110" t="s">
        <v>1075</v>
      </c>
      <c r="D169" s="110" t="s">
        <v>732</v>
      </c>
      <c r="E169" s="110" t="s">
        <v>1076</v>
      </c>
      <c r="F169" s="110" t="s">
        <v>41</v>
      </c>
      <c r="G169" s="110" t="s">
        <v>1052</v>
      </c>
      <c r="H169" s="113" t="s">
        <v>1077</v>
      </c>
      <c r="I169" s="110" t="s">
        <v>742</v>
      </c>
      <c r="J169" s="110">
        <v>500</v>
      </c>
      <c r="K169" s="118">
        <f>SUM(L169,T169:V169)</f>
        <v>150</v>
      </c>
      <c r="L169" s="118">
        <f>SUM(M169:S169)</f>
        <v>150</v>
      </c>
      <c r="M169" s="118">
        <v>150</v>
      </c>
      <c r="N169" s="118"/>
      <c r="O169" s="118"/>
      <c r="P169" s="118"/>
      <c r="Q169" s="110"/>
      <c r="R169" s="110"/>
      <c r="S169" s="110"/>
      <c r="T169" s="110"/>
      <c r="U169" s="110"/>
      <c r="V169" s="110"/>
      <c r="W169" s="110">
        <v>2000</v>
      </c>
      <c r="X169" s="110" t="s">
        <v>79</v>
      </c>
      <c r="Y169" s="110" t="s">
        <v>1135</v>
      </c>
      <c r="Z169" s="110"/>
      <c r="AA169" s="112" t="s">
        <v>1093</v>
      </c>
    </row>
  </sheetData>
  <autoFilter xmlns:etc="http://www.wps.cn/officeDocument/2017/etCustomData" ref="A7:AA169" etc:filterBottomFollowUsedRange="0">
    <extLst/>
  </autoFilter>
  <mergeCells count="48">
    <mergeCell ref="A1:Z1"/>
    <mergeCell ref="A2:D2"/>
    <mergeCell ref="L3:V3"/>
    <mergeCell ref="L4:S4"/>
    <mergeCell ref="M5:N5"/>
    <mergeCell ref="A7:F7"/>
    <mergeCell ref="B8:C8"/>
    <mergeCell ref="A9:C9"/>
    <mergeCell ref="A37:C37"/>
    <mergeCell ref="A66:C66"/>
    <mergeCell ref="A73:C73"/>
    <mergeCell ref="A79:C79"/>
    <mergeCell ref="A85:C85"/>
    <mergeCell ref="B120:C120"/>
    <mergeCell ref="B128:C128"/>
    <mergeCell ref="A129:C129"/>
    <mergeCell ref="A132:C132"/>
    <mergeCell ref="A141:C141"/>
    <mergeCell ref="A144:C144"/>
    <mergeCell ref="B161:C161"/>
    <mergeCell ref="B163:C163"/>
    <mergeCell ref="B165:C165"/>
    <mergeCell ref="B167:C167"/>
    <mergeCell ref="A3:A6"/>
    <mergeCell ref="B3:B6"/>
    <mergeCell ref="C3:C6"/>
    <mergeCell ref="D3:D6"/>
    <mergeCell ref="E3:E6"/>
    <mergeCell ref="F3:F6"/>
    <mergeCell ref="G3:G6"/>
    <mergeCell ref="H3:H6"/>
    <mergeCell ref="I3:I6"/>
    <mergeCell ref="J3:J6"/>
    <mergeCell ref="K3:K6"/>
    <mergeCell ref="L5:L6"/>
    <mergeCell ref="O5:O6"/>
    <mergeCell ref="P5:P6"/>
    <mergeCell ref="Q5:Q6"/>
    <mergeCell ref="R5:R6"/>
    <mergeCell ref="S5:S6"/>
    <mergeCell ref="T4:T6"/>
    <mergeCell ref="U4:U6"/>
    <mergeCell ref="V4:V6"/>
    <mergeCell ref="W3:W6"/>
    <mergeCell ref="X3:X6"/>
    <mergeCell ref="Y3:Y6"/>
    <mergeCell ref="Z3:Z6"/>
    <mergeCell ref="AA3:AA6"/>
  </mergeCells>
  <dataValidations count="4">
    <dataValidation type="list" allowBlank="1" showErrorMessage="1" sqref="E37 E165 E4:E8 E169: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F120 F9:F35 F38:F75 F77:F84 F87:F89 F92:F96 F101:F102 F128:F143 F145:F164 F166:F168">
      <formula1>"新建,改建,扩建"</formula1>
    </dataValidation>
    <dataValidation type="list" allowBlank="1" showInputMessage="1" showErrorMessage="1" sqref="D9:D36 D38:D87 D90:D92 D94:D100 D102:D133 D135:D143 D145:D164 D166:D168">
      <formula1>下拉列表!$A$1:$G$1</formula1>
    </dataValidation>
    <dataValidation type="list" allowBlank="1" showInputMessage="1" showErrorMessage="1" sqref="E9:E36 E38:E143 E145:E164 E166:E168">
      <formula1>INDIRECT(D9)</formula1>
    </dataValidation>
  </dataValidations>
  <pageMargins left="0.393055555555556" right="0.393055555555556" top="0.590277777777778" bottom="0.590277777777778" header="0.298611111111111" footer="0.298611111111111"/>
  <pageSetup paperSize="8" scale="61"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142"/>
  <sheetViews>
    <sheetView showZeros="0" zoomScale="40" zoomScaleNormal="40" workbookViewId="0">
      <pane ySplit="6" topLeftCell="A7" activePane="bottomLeft" state="frozen"/>
      <selection/>
      <selection pane="bottomLeft" activeCell="C187" sqref="C187"/>
    </sheetView>
  </sheetViews>
  <sheetFormatPr defaultColWidth="9" defaultRowHeight="18.75"/>
  <cols>
    <col min="1" max="1" width="9.25" style="29" customWidth="1"/>
    <col min="2" max="2" width="13.25" style="30" customWidth="1"/>
    <col min="3" max="3" width="50.3833333333333" style="30" customWidth="1"/>
    <col min="4" max="4" width="12.375" style="30" customWidth="1"/>
    <col min="5" max="5" width="20.575" style="30" customWidth="1"/>
    <col min="6" max="6" width="11.5416666666667" style="30" customWidth="1"/>
    <col min="7" max="7" width="53.625" style="30" customWidth="1"/>
    <col min="8" max="8" width="145.575" style="31" customWidth="1"/>
    <col min="9" max="9" width="17.125" style="31" customWidth="1"/>
    <col min="10" max="10" width="24.875" style="31" customWidth="1"/>
    <col min="11" max="13" width="26.25" style="32" customWidth="1"/>
    <col min="14" max="16" width="23.5" style="32" customWidth="1"/>
    <col min="17" max="17" width="15.125" style="30" customWidth="1"/>
    <col min="18" max="18" width="17.875" style="30" customWidth="1"/>
    <col min="19" max="19" width="15.125" style="30" customWidth="1"/>
    <col min="20" max="20" width="23.5" style="30" customWidth="1"/>
    <col min="21" max="21" width="20.75" style="30" customWidth="1"/>
    <col min="22" max="22" width="23.875" style="30" customWidth="1"/>
    <col min="23" max="23" width="15.625" style="30" customWidth="1"/>
    <col min="24" max="24" width="17.6916666666667" style="30" customWidth="1"/>
    <col min="25" max="25" width="20.1916666666667" style="33" customWidth="1"/>
    <col min="26" max="26" width="10.875" style="34" customWidth="1"/>
    <col min="27" max="27" width="22.625" style="33" customWidth="1"/>
    <col min="28" max="28" width="9" style="35" hidden="1" customWidth="1"/>
    <col min="29" max="29" width="18.3833333333333" style="35" hidden="1" customWidth="1"/>
    <col min="30" max="16384" width="9" style="36"/>
  </cols>
  <sheetData>
    <row r="1" s="22" customFormat="1" ht="84" customHeight="1" spans="1:29">
      <c r="A1" s="37" t="s">
        <v>1209</v>
      </c>
      <c r="B1" s="37"/>
      <c r="C1" s="37"/>
      <c r="D1" s="38"/>
      <c r="E1" s="38"/>
      <c r="F1" s="38"/>
      <c r="G1" s="37"/>
      <c r="H1" s="37"/>
      <c r="I1" s="37"/>
      <c r="J1" s="37"/>
      <c r="K1" s="49"/>
      <c r="L1" s="50"/>
      <c r="M1" s="50"/>
      <c r="N1" s="50"/>
      <c r="O1" s="50"/>
      <c r="P1" s="50"/>
      <c r="Q1" s="38"/>
      <c r="R1" s="38"/>
      <c r="S1" s="38"/>
      <c r="T1" s="38"/>
      <c r="U1" s="38"/>
      <c r="V1" s="38"/>
      <c r="W1" s="38"/>
      <c r="X1" s="38"/>
      <c r="Y1" s="37"/>
      <c r="Z1" s="37"/>
      <c r="AA1" s="37"/>
      <c r="AB1" s="61"/>
      <c r="AC1" s="61"/>
    </row>
    <row r="2" s="23" customFormat="1" ht="50" customHeight="1" spans="1:29">
      <c r="A2" s="39" t="s">
        <v>1</v>
      </c>
      <c r="B2" s="39"/>
      <c r="C2" s="39"/>
      <c r="D2" s="39"/>
      <c r="E2" s="40"/>
      <c r="F2" s="39"/>
      <c r="G2" s="39"/>
      <c r="H2" s="41"/>
      <c r="I2" s="39"/>
      <c r="J2" s="39"/>
      <c r="K2" s="51"/>
      <c r="L2" s="51"/>
      <c r="M2" s="51"/>
      <c r="N2" s="51"/>
      <c r="O2" s="51"/>
      <c r="P2" s="51"/>
      <c r="Q2" s="39"/>
      <c r="R2" s="39"/>
      <c r="S2" s="39"/>
      <c r="T2" s="39"/>
      <c r="U2" s="39"/>
      <c r="V2" s="39"/>
      <c r="W2" s="39"/>
      <c r="X2" s="39"/>
      <c r="Y2" s="39"/>
      <c r="Z2" s="39"/>
      <c r="AA2" s="39"/>
      <c r="AB2" s="62"/>
      <c r="AC2" s="62"/>
    </row>
    <row r="3" s="24" customFormat="1" ht="42" customHeight="1" spans="1:29">
      <c r="A3" s="10" t="s">
        <v>2</v>
      </c>
      <c r="B3" s="10" t="s">
        <v>3</v>
      </c>
      <c r="C3" s="10" t="s">
        <v>4</v>
      </c>
      <c r="D3" s="10" t="s">
        <v>5</v>
      </c>
      <c r="E3" s="10" t="s">
        <v>6</v>
      </c>
      <c r="F3" s="10" t="s">
        <v>7</v>
      </c>
      <c r="G3" s="10" t="s">
        <v>8</v>
      </c>
      <c r="H3" s="10" t="s">
        <v>9</v>
      </c>
      <c r="I3" s="10" t="s">
        <v>10</v>
      </c>
      <c r="J3" s="10" t="s">
        <v>11</v>
      </c>
      <c r="K3" s="16" t="s">
        <v>12</v>
      </c>
      <c r="L3" s="16" t="s">
        <v>13</v>
      </c>
      <c r="M3" s="16"/>
      <c r="N3" s="16"/>
      <c r="O3" s="16"/>
      <c r="P3" s="16"/>
      <c r="Q3" s="10"/>
      <c r="R3" s="10"/>
      <c r="S3" s="10"/>
      <c r="T3" s="10"/>
      <c r="U3" s="10"/>
      <c r="V3" s="10"/>
      <c r="W3" s="10" t="s">
        <v>10</v>
      </c>
      <c r="X3" s="10" t="s">
        <v>21</v>
      </c>
      <c r="Y3" s="10" t="s">
        <v>1210</v>
      </c>
      <c r="Z3" s="10" t="s">
        <v>21</v>
      </c>
      <c r="AA3" s="10" t="s">
        <v>23</v>
      </c>
      <c r="AB3" s="63"/>
      <c r="AC3" s="63"/>
    </row>
    <row r="4" s="24" customFormat="1" ht="42" customHeight="1" spans="1:29">
      <c r="A4" s="10"/>
      <c r="B4" s="10"/>
      <c r="C4" s="10"/>
      <c r="D4" s="10"/>
      <c r="E4" s="10"/>
      <c r="F4" s="10"/>
      <c r="G4" s="10"/>
      <c r="H4" s="10"/>
      <c r="I4" s="10"/>
      <c r="J4" s="10"/>
      <c r="K4" s="16"/>
      <c r="L4" s="16" t="s">
        <v>24</v>
      </c>
      <c r="M4" s="16"/>
      <c r="N4" s="16"/>
      <c r="O4" s="16"/>
      <c r="P4" s="16"/>
      <c r="Q4" s="10"/>
      <c r="R4" s="10"/>
      <c r="S4" s="10"/>
      <c r="T4" s="10" t="s">
        <v>14</v>
      </c>
      <c r="U4" s="10" t="s">
        <v>15</v>
      </c>
      <c r="V4" s="10" t="s">
        <v>16</v>
      </c>
      <c r="W4" s="10"/>
      <c r="X4" s="10"/>
      <c r="Y4" s="10"/>
      <c r="Z4" s="10"/>
      <c r="AA4" s="10"/>
      <c r="AB4" s="63"/>
      <c r="AC4" s="63"/>
    </row>
    <row r="5" s="24" customFormat="1" ht="42" customHeight="1" spans="1:29">
      <c r="A5" s="10"/>
      <c r="B5" s="10"/>
      <c r="C5" s="10"/>
      <c r="D5" s="10"/>
      <c r="E5" s="10"/>
      <c r="F5" s="10"/>
      <c r="G5" s="10"/>
      <c r="H5" s="10"/>
      <c r="I5" s="10"/>
      <c r="J5" s="10"/>
      <c r="K5" s="16"/>
      <c r="L5" s="52" t="s">
        <v>31</v>
      </c>
      <c r="M5" s="53" t="s">
        <v>25</v>
      </c>
      <c r="N5" s="54"/>
      <c r="O5" s="52" t="s">
        <v>26</v>
      </c>
      <c r="P5" s="52" t="s">
        <v>27</v>
      </c>
      <c r="Q5" s="17" t="s">
        <v>28</v>
      </c>
      <c r="R5" s="17" t="s">
        <v>29</v>
      </c>
      <c r="S5" s="17" t="s">
        <v>30</v>
      </c>
      <c r="T5" s="10"/>
      <c r="U5" s="10"/>
      <c r="V5" s="10"/>
      <c r="W5" s="10"/>
      <c r="X5" s="10"/>
      <c r="Y5" s="10"/>
      <c r="Z5" s="10"/>
      <c r="AA5" s="10"/>
      <c r="AB5" s="63"/>
      <c r="AC5" s="63"/>
    </row>
    <row r="6" s="24" customFormat="1" ht="42" customHeight="1" spans="1:29">
      <c r="A6" s="10"/>
      <c r="B6" s="10"/>
      <c r="C6" s="10"/>
      <c r="D6" s="10"/>
      <c r="E6" s="10"/>
      <c r="F6" s="10"/>
      <c r="G6" s="10"/>
      <c r="H6" s="10"/>
      <c r="I6" s="10"/>
      <c r="J6" s="10"/>
      <c r="K6" s="16"/>
      <c r="L6" s="55"/>
      <c r="M6" s="16" t="s">
        <v>32</v>
      </c>
      <c r="N6" s="16" t="s">
        <v>33</v>
      </c>
      <c r="O6" s="55"/>
      <c r="P6" s="55"/>
      <c r="Q6" s="60"/>
      <c r="R6" s="60"/>
      <c r="S6" s="60"/>
      <c r="T6" s="10"/>
      <c r="U6" s="10"/>
      <c r="V6" s="10"/>
      <c r="W6" s="10"/>
      <c r="X6" s="10"/>
      <c r="Y6" s="10"/>
      <c r="Z6" s="10"/>
      <c r="AA6" s="10"/>
      <c r="AB6" s="63"/>
      <c r="AC6" s="63"/>
    </row>
    <row r="7" s="25" customFormat="1" ht="43" customHeight="1" spans="1:29">
      <c r="A7" s="42" t="s">
        <v>34</v>
      </c>
      <c r="B7" s="42"/>
      <c r="C7" s="42"/>
      <c r="D7" s="42"/>
      <c r="E7" s="42"/>
      <c r="F7" s="42"/>
      <c r="G7" s="42"/>
      <c r="H7" s="42">
        <f>SUM(H8,H98,H106,H139,H141)</f>
        <v>122</v>
      </c>
      <c r="I7" s="42"/>
      <c r="J7" s="42"/>
      <c r="K7" s="56">
        <f>SUM(K8,K98,K106,K139,K141)</f>
        <v>84516.264655</v>
      </c>
      <c r="L7" s="56">
        <f t="shared" ref="L7:V7" si="0">SUM(L8,L98,L106,L139,L141)</f>
        <v>82290.184655</v>
      </c>
      <c r="M7" s="56">
        <f t="shared" si="0"/>
        <v>48378.46125</v>
      </c>
      <c r="N7" s="56">
        <f t="shared" si="0"/>
        <v>24852.423405</v>
      </c>
      <c r="O7" s="56">
        <f t="shared" si="0"/>
        <v>5481</v>
      </c>
      <c r="P7" s="56">
        <f t="shared" si="0"/>
        <v>3493.3</v>
      </c>
      <c r="Q7" s="56">
        <f t="shared" si="0"/>
        <v>0</v>
      </c>
      <c r="R7" s="56">
        <f t="shared" si="0"/>
        <v>85</v>
      </c>
      <c r="S7" s="56">
        <f t="shared" si="0"/>
        <v>0</v>
      </c>
      <c r="T7" s="56">
        <f t="shared" si="0"/>
        <v>2000</v>
      </c>
      <c r="U7" s="56">
        <f t="shared" si="0"/>
        <v>226.08</v>
      </c>
      <c r="V7" s="56">
        <f t="shared" si="0"/>
        <v>0</v>
      </c>
      <c r="W7" s="56"/>
      <c r="X7" s="56"/>
      <c r="Y7" s="64"/>
      <c r="Z7" s="64"/>
      <c r="AA7" s="64"/>
      <c r="AB7" s="65"/>
      <c r="AC7" s="65"/>
    </row>
    <row r="8" s="67" customFormat="1" ht="43" customHeight="1" spans="1:27">
      <c r="A8" s="42" t="s">
        <v>35</v>
      </c>
      <c r="B8" s="71" t="s">
        <v>36</v>
      </c>
      <c r="C8" s="72"/>
      <c r="D8" s="73"/>
      <c r="E8" s="42"/>
      <c r="F8" s="42"/>
      <c r="G8" s="42"/>
      <c r="H8" s="42">
        <f>SUBTOTAL(9,H31,H57,H60,H63,H9,H69)</f>
        <v>86</v>
      </c>
      <c r="I8" s="79"/>
      <c r="J8" s="79">
        <f>K8/K7</f>
        <v>0.739298582468807</v>
      </c>
      <c r="K8" s="56">
        <f t="shared" ref="K8:V8" si="1">SUM(K31,K57,K60,K63,K9,K69)</f>
        <v>62482.754655</v>
      </c>
      <c r="L8" s="56">
        <f t="shared" si="1"/>
        <v>62320.874655</v>
      </c>
      <c r="M8" s="56">
        <f t="shared" si="1"/>
        <v>44748.46125</v>
      </c>
      <c r="N8" s="56">
        <f t="shared" si="1"/>
        <v>14904.113405</v>
      </c>
      <c r="O8" s="56">
        <f t="shared" si="1"/>
        <v>0</v>
      </c>
      <c r="P8" s="56">
        <f t="shared" si="1"/>
        <v>2583.3</v>
      </c>
      <c r="Q8" s="56">
        <f t="shared" si="1"/>
        <v>0</v>
      </c>
      <c r="R8" s="56">
        <f t="shared" si="1"/>
        <v>85</v>
      </c>
      <c r="S8" s="56">
        <f t="shared" si="1"/>
        <v>0</v>
      </c>
      <c r="T8" s="56">
        <f t="shared" si="1"/>
        <v>0</v>
      </c>
      <c r="U8" s="56">
        <f t="shared" si="1"/>
        <v>161.88</v>
      </c>
      <c r="V8" s="56">
        <f t="shared" si="1"/>
        <v>0</v>
      </c>
      <c r="W8" s="42"/>
      <c r="X8" s="42"/>
      <c r="Y8" s="56">
        <f t="shared" ref="Y8:AA8" si="2">SUM(Y31,Y57,Y60,Y63,Y9,Y69)</f>
        <v>0</v>
      </c>
      <c r="Z8" s="56">
        <f t="shared" si="2"/>
        <v>0</v>
      </c>
      <c r="AA8" s="84">
        <f t="shared" si="2"/>
        <v>0</v>
      </c>
    </row>
    <row r="9" s="67" customFormat="1" ht="43" customHeight="1" spans="1:27">
      <c r="A9" s="74" t="s">
        <v>37</v>
      </c>
      <c r="B9" s="75"/>
      <c r="C9" s="76"/>
      <c r="D9" s="73"/>
      <c r="E9" s="42"/>
      <c r="F9" s="42"/>
      <c r="G9" s="42"/>
      <c r="H9" s="42">
        <v>21</v>
      </c>
      <c r="I9" s="79"/>
      <c r="J9" s="79">
        <f>K9/K7</f>
        <v>0.277000702179222</v>
      </c>
      <c r="K9" s="56">
        <f t="shared" ref="K9:V9" si="3">SUM(K10:K30)</f>
        <v>23411.064655</v>
      </c>
      <c r="L9" s="56">
        <f t="shared" si="3"/>
        <v>23411.064655</v>
      </c>
      <c r="M9" s="56">
        <f t="shared" si="3"/>
        <v>15894.45125</v>
      </c>
      <c r="N9" s="56">
        <f t="shared" si="3"/>
        <v>7516.613405</v>
      </c>
      <c r="O9" s="56">
        <f t="shared" si="3"/>
        <v>0</v>
      </c>
      <c r="P9" s="56">
        <f t="shared" si="3"/>
        <v>0</v>
      </c>
      <c r="Q9" s="56">
        <f t="shared" si="3"/>
        <v>0</v>
      </c>
      <c r="R9" s="56">
        <f t="shared" si="3"/>
        <v>0</v>
      </c>
      <c r="S9" s="56">
        <f t="shared" si="3"/>
        <v>0</v>
      </c>
      <c r="T9" s="56">
        <f t="shared" si="3"/>
        <v>0</v>
      </c>
      <c r="U9" s="56">
        <f t="shared" si="3"/>
        <v>0</v>
      </c>
      <c r="V9" s="56">
        <f t="shared" si="3"/>
        <v>0</v>
      </c>
      <c r="W9" s="42"/>
      <c r="X9" s="42"/>
      <c r="Y9" s="84"/>
      <c r="Z9" s="84"/>
      <c r="AA9" s="84"/>
    </row>
    <row r="10" s="28" customFormat="1" ht="191" customHeight="1" spans="1:29">
      <c r="A10" s="46">
        <v>1</v>
      </c>
      <c r="B10" s="46" t="s">
        <v>58</v>
      </c>
      <c r="C10" s="46" t="s">
        <v>59</v>
      </c>
      <c r="D10" s="46" t="s">
        <v>36</v>
      </c>
      <c r="E10" s="46" t="s">
        <v>40</v>
      </c>
      <c r="F10" s="46" t="s">
        <v>41</v>
      </c>
      <c r="G10" s="46" t="s">
        <v>1211</v>
      </c>
      <c r="H10" s="47" t="s">
        <v>1212</v>
      </c>
      <c r="I10" s="46" t="s">
        <v>44</v>
      </c>
      <c r="J10" s="46">
        <v>14228.07</v>
      </c>
      <c r="K10" s="59">
        <f t="shared" ref="K10:K15" si="4">SUM(L10,T10,U10,V10)</f>
        <v>135.166665</v>
      </c>
      <c r="L10" s="59">
        <f t="shared" ref="L10:L15" si="5">SUM(M10:S10)</f>
        <v>135.166665</v>
      </c>
      <c r="M10" s="59"/>
      <c r="N10" s="59">
        <f>J10*95/10000</f>
        <v>135.166665</v>
      </c>
      <c r="O10" s="59"/>
      <c r="P10" s="59"/>
      <c r="Q10" s="46"/>
      <c r="R10" s="46"/>
      <c r="S10" s="46"/>
      <c r="T10" s="46"/>
      <c r="U10" s="46"/>
      <c r="V10" s="46"/>
      <c r="W10" s="46" t="s">
        <v>1213</v>
      </c>
      <c r="X10" s="46" t="s">
        <v>1214</v>
      </c>
      <c r="Y10" s="46" t="s">
        <v>1081</v>
      </c>
      <c r="Z10" s="46" t="s">
        <v>1082</v>
      </c>
      <c r="AA10" s="46" t="s">
        <v>1083</v>
      </c>
      <c r="AB10" s="28">
        <v>1757</v>
      </c>
      <c r="AC10" s="85">
        <f t="shared" ref="AC10:AC15" si="6">K10/AB10</f>
        <v>0.0769303727945361</v>
      </c>
    </row>
    <row r="11" s="28" customFormat="1" ht="408" customHeight="1" spans="1:29">
      <c r="A11" s="46">
        <v>2</v>
      </c>
      <c r="B11" s="46" t="s">
        <v>63</v>
      </c>
      <c r="C11" s="46" t="s">
        <v>64</v>
      </c>
      <c r="D11" s="46" t="s">
        <v>36</v>
      </c>
      <c r="E11" s="46" t="s">
        <v>40</v>
      </c>
      <c r="F11" s="46" t="s">
        <v>41</v>
      </c>
      <c r="G11" s="46" t="s">
        <v>1215</v>
      </c>
      <c r="H11" s="47" t="s">
        <v>1216</v>
      </c>
      <c r="I11" s="46" t="s">
        <v>44</v>
      </c>
      <c r="J11" s="46">
        <v>176883.97</v>
      </c>
      <c r="K11" s="59">
        <f t="shared" si="4"/>
        <v>4422.09925</v>
      </c>
      <c r="L11" s="59">
        <f t="shared" si="5"/>
        <v>4422.09925</v>
      </c>
      <c r="M11" s="59">
        <f>J11*0.025</f>
        <v>4422.09925</v>
      </c>
      <c r="N11" s="59"/>
      <c r="O11" s="59"/>
      <c r="P11" s="59"/>
      <c r="Q11" s="46"/>
      <c r="R11" s="46"/>
      <c r="S11" s="46"/>
      <c r="T11" s="46"/>
      <c r="U11" s="46"/>
      <c r="V11" s="46"/>
      <c r="W11" s="46" t="s">
        <v>1213</v>
      </c>
      <c r="X11" s="46" t="s">
        <v>1214</v>
      </c>
      <c r="Y11" s="46" t="s">
        <v>1081</v>
      </c>
      <c r="Z11" s="46" t="s">
        <v>1082</v>
      </c>
      <c r="AA11" s="46" t="s">
        <v>1083</v>
      </c>
      <c r="AB11" s="28">
        <v>18647</v>
      </c>
      <c r="AC11" s="85">
        <f t="shared" si="6"/>
        <v>0.237148026492197</v>
      </c>
    </row>
    <row r="12" s="28" customFormat="1" ht="377" customHeight="1" spans="1:29">
      <c r="A12" s="46">
        <v>3</v>
      </c>
      <c r="B12" s="46" t="s">
        <v>207</v>
      </c>
      <c r="C12" s="46" t="s">
        <v>69</v>
      </c>
      <c r="D12" s="46" t="s">
        <v>36</v>
      </c>
      <c r="E12" s="46" t="s">
        <v>70</v>
      </c>
      <c r="F12" s="46" t="s">
        <v>41</v>
      </c>
      <c r="G12" s="46" t="s">
        <v>1217</v>
      </c>
      <c r="H12" s="47" t="s">
        <v>1218</v>
      </c>
      <c r="I12" s="46" t="s">
        <v>44</v>
      </c>
      <c r="J12" s="46">
        <v>173555.11</v>
      </c>
      <c r="K12" s="59">
        <f t="shared" si="4"/>
        <v>694.22044</v>
      </c>
      <c r="L12" s="59">
        <f t="shared" si="5"/>
        <v>694.22044</v>
      </c>
      <c r="M12" s="59"/>
      <c r="N12" s="59">
        <f>J12*0.004</f>
        <v>694.22044</v>
      </c>
      <c r="O12" s="59"/>
      <c r="P12" s="59"/>
      <c r="Q12" s="46"/>
      <c r="R12" s="46"/>
      <c r="S12" s="46"/>
      <c r="T12" s="46"/>
      <c r="U12" s="46"/>
      <c r="V12" s="46"/>
      <c r="W12" s="46" t="s">
        <v>1213</v>
      </c>
      <c r="X12" s="46" t="s">
        <v>1214</v>
      </c>
      <c r="Y12" s="46" t="s">
        <v>1081</v>
      </c>
      <c r="Z12" s="46" t="s">
        <v>1082</v>
      </c>
      <c r="AA12" s="46" t="s">
        <v>1083</v>
      </c>
      <c r="AB12" s="28">
        <v>16785</v>
      </c>
      <c r="AC12" s="85">
        <f t="shared" si="6"/>
        <v>0.0413595734286565</v>
      </c>
    </row>
    <row r="13" s="28" customFormat="1" ht="336" customHeight="1" spans="1:29">
      <c r="A13" s="46">
        <v>4</v>
      </c>
      <c r="B13" s="46" t="s">
        <v>81</v>
      </c>
      <c r="C13" s="46" t="s">
        <v>87</v>
      </c>
      <c r="D13" s="46" t="s">
        <v>36</v>
      </c>
      <c r="E13" s="46" t="s">
        <v>40</v>
      </c>
      <c r="F13" s="46" t="s">
        <v>41</v>
      </c>
      <c r="G13" s="46" t="s">
        <v>88</v>
      </c>
      <c r="H13" s="47" t="s">
        <v>1219</v>
      </c>
      <c r="I13" s="46" t="s">
        <v>44</v>
      </c>
      <c r="J13" s="46">
        <v>21199.1</v>
      </c>
      <c r="K13" s="59">
        <f t="shared" si="4"/>
        <v>63.5973</v>
      </c>
      <c r="L13" s="59">
        <f t="shared" si="5"/>
        <v>63.5973</v>
      </c>
      <c r="M13" s="59"/>
      <c r="N13" s="59">
        <f>J13*0.003</f>
        <v>63.5973</v>
      </c>
      <c r="O13" s="59"/>
      <c r="P13" s="59"/>
      <c r="Q13" s="46"/>
      <c r="R13" s="46"/>
      <c r="S13" s="46"/>
      <c r="T13" s="46"/>
      <c r="U13" s="46"/>
      <c r="V13" s="46"/>
      <c r="W13" s="46" t="s">
        <v>1213</v>
      </c>
      <c r="X13" s="46" t="s">
        <v>1214</v>
      </c>
      <c r="Y13" s="46" t="s">
        <v>1090</v>
      </c>
      <c r="Z13" s="46" t="s">
        <v>1091</v>
      </c>
      <c r="AA13" s="46" t="s">
        <v>1092</v>
      </c>
      <c r="AB13" s="28">
        <v>4282</v>
      </c>
      <c r="AC13" s="85">
        <f t="shared" si="6"/>
        <v>0.0148522419430173</v>
      </c>
    </row>
    <row r="14" s="27" customFormat="1" ht="236" customHeight="1" spans="1:29">
      <c r="A14" s="46">
        <v>5</v>
      </c>
      <c r="B14" s="46" t="s">
        <v>86</v>
      </c>
      <c r="C14" s="46" t="s">
        <v>92</v>
      </c>
      <c r="D14" s="46" t="s">
        <v>36</v>
      </c>
      <c r="E14" s="46" t="s">
        <v>93</v>
      </c>
      <c r="F14" s="46" t="s">
        <v>41</v>
      </c>
      <c r="G14" s="46" t="s">
        <v>94</v>
      </c>
      <c r="H14" s="47" t="s">
        <v>1220</v>
      </c>
      <c r="I14" s="46" t="s">
        <v>44</v>
      </c>
      <c r="J14" s="46">
        <v>4025.54</v>
      </c>
      <c r="K14" s="59">
        <f t="shared" si="4"/>
        <v>40.2554</v>
      </c>
      <c r="L14" s="59">
        <f t="shared" si="5"/>
        <v>40.2554</v>
      </c>
      <c r="M14" s="59"/>
      <c r="N14" s="59">
        <f>J14*0.01</f>
        <v>40.2554</v>
      </c>
      <c r="O14" s="59"/>
      <c r="P14" s="59"/>
      <c r="Q14" s="46"/>
      <c r="R14" s="46"/>
      <c r="S14" s="46"/>
      <c r="T14" s="46"/>
      <c r="U14" s="46"/>
      <c r="V14" s="46"/>
      <c r="W14" s="46" t="s">
        <v>1213</v>
      </c>
      <c r="X14" s="46" t="s">
        <v>1214</v>
      </c>
      <c r="Y14" s="46" t="s">
        <v>1099</v>
      </c>
      <c r="Z14" s="46" t="s">
        <v>1100</v>
      </c>
      <c r="AA14" s="46" t="s">
        <v>1092</v>
      </c>
      <c r="AB14" s="28">
        <v>403</v>
      </c>
      <c r="AC14" s="85">
        <f t="shared" si="6"/>
        <v>0.0998893300248139</v>
      </c>
    </row>
    <row r="15" s="28" customFormat="1" ht="246.75" spans="1:29">
      <c r="A15" s="46">
        <v>6</v>
      </c>
      <c r="B15" s="46" t="s">
        <v>91</v>
      </c>
      <c r="C15" s="46" t="s">
        <v>119</v>
      </c>
      <c r="D15" s="46" t="s">
        <v>36</v>
      </c>
      <c r="E15" s="46" t="s">
        <v>40</v>
      </c>
      <c r="F15" s="46" t="s">
        <v>41</v>
      </c>
      <c r="G15" s="46" t="s">
        <v>120</v>
      </c>
      <c r="H15" s="47" t="s">
        <v>1221</v>
      </c>
      <c r="I15" s="46" t="s">
        <v>44</v>
      </c>
      <c r="J15" s="46">
        <v>1891.98</v>
      </c>
      <c r="K15" s="59">
        <f t="shared" si="4"/>
        <v>85.1391</v>
      </c>
      <c r="L15" s="59">
        <f t="shared" si="5"/>
        <v>85.1391</v>
      </c>
      <c r="M15" s="59"/>
      <c r="N15" s="59">
        <f>J15*0.045</f>
        <v>85.1391</v>
      </c>
      <c r="O15" s="59"/>
      <c r="P15" s="59"/>
      <c r="Q15" s="46"/>
      <c r="R15" s="46"/>
      <c r="S15" s="46"/>
      <c r="T15" s="46"/>
      <c r="U15" s="46"/>
      <c r="V15" s="46"/>
      <c r="W15" s="46" t="s">
        <v>1213</v>
      </c>
      <c r="X15" s="46" t="s">
        <v>1214</v>
      </c>
      <c r="Y15" s="46" t="s">
        <v>409</v>
      </c>
      <c r="Z15" s="46" t="s">
        <v>410</v>
      </c>
      <c r="AA15" s="46" t="s">
        <v>1103</v>
      </c>
      <c r="AB15" s="28">
        <v>2772</v>
      </c>
      <c r="AC15" s="85">
        <f t="shared" si="6"/>
        <v>0.030713961038961</v>
      </c>
    </row>
    <row r="16" s="28" customFormat="1" ht="211.5" spans="1:29">
      <c r="A16" s="46">
        <v>7</v>
      </c>
      <c r="B16" s="46" t="s">
        <v>123</v>
      </c>
      <c r="C16" s="46" t="s">
        <v>124</v>
      </c>
      <c r="D16" s="46" t="s">
        <v>36</v>
      </c>
      <c r="E16" s="46" t="s">
        <v>40</v>
      </c>
      <c r="F16" s="46" t="s">
        <v>41</v>
      </c>
      <c r="G16" s="46" t="s">
        <v>125</v>
      </c>
      <c r="H16" s="47" t="s">
        <v>1222</v>
      </c>
      <c r="I16" s="46" t="s">
        <v>44</v>
      </c>
      <c r="J16" s="46">
        <v>714.85</v>
      </c>
      <c r="K16" s="59">
        <f t="shared" ref="K16:K30" si="7">SUM(L16,T16,U16,V16)</f>
        <v>21.4455</v>
      </c>
      <c r="L16" s="59">
        <f t="shared" ref="L16:L30" si="8">SUM(M16:S16)</f>
        <v>21.4455</v>
      </c>
      <c r="M16" s="59"/>
      <c r="N16" s="59">
        <f>J16*0.03</f>
        <v>21.4455</v>
      </c>
      <c r="O16" s="59"/>
      <c r="P16" s="59"/>
      <c r="Q16" s="46"/>
      <c r="R16" s="46"/>
      <c r="S16" s="46"/>
      <c r="T16" s="46"/>
      <c r="U16" s="46"/>
      <c r="V16" s="46"/>
      <c r="W16" s="46" t="s">
        <v>1213</v>
      </c>
      <c r="X16" s="46" t="s">
        <v>1214</v>
      </c>
      <c r="Y16" s="46" t="s">
        <v>409</v>
      </c>
      <c r="Z16" s="46" t="s">
        <v>410</v>
      </c>
      <c r="AA16" s="86" t="s">
        <v>1103</v>
      </c>
      <c r="AB16" s="28">
        <v>1137</v>
      </c>
      <c r="AC16" s="85">
        <f t="shared" ref="AC16:AC30" si="9">K16/AB16</f>
        <v>0.0188614775725594</v>
      </c>
    </row>
    <row r="17" s="28" customFormat="1" ht="364" customHeight="1" spans="1:29">
      <c r="A17" s="46">
        <v>8</v>
      </c>
      <c r="B17" s="46" t="s">
        <v>128</v>
      </c>
      <c r="C17" s="46" t="s">
        <v>129</v>
      </c>
      <c r="D17" s="46" t="s">
        <v>36</v>
      </c>
      <c r="E17" s="46" t="s">
        <v>40</v>
      </c>
      <c r="F17" s="46" t="s">
        <v>41</v>
      </c>
      <c r="G17" s="46" t="s">
        <v>1223</v>
      </c>
      <c r="H17" s="47" t="s">
        <v>1224</v>
      </c>
      <c r="I17" s="46" t="s">
        <v>44</v>
      </c>
      <c r="J17" s="46">
        <v>5856.12</v>
      </c>
      <c r="K17" s="59">
        <f t="shared" si="7"/>
        <v>585.612</v>
      </c>
      <c r="L17" s="59">
        <f t="shared" si="8"/>
        <v>585.612</v>
      </c>
      <c r="M17" s="59">
        <f>J17*0.1</f>
        <v>585.612</v>
      </c>
      <c r="N17" s="59"/>
      <c r="O17" s="59"/>
      <c r="P17" s="59"/>
      <c r="Q17" s="46"/>
      <c r="R17" s="46"/>
      <c r="S17" s="46"/>
      <c r="T17" s="46"/>
      <c r="U17" s="46"/>
      <c r="V17" s="46"/>
      <c r="W17" s="46" t="s">
        <v>1213</v>
      </c>
      <c r="X17" s="46" t="s">
        <v>1214</v>
      </c>
      <c r="Y17" s="46" t="s">
        <v>409</v>
      </c>
      <c r="Z17" s="46" t="s">
        <v>410</v>
      </c>
      <c r="AA17" s="86" t="s">
        <v>1103</v>
      </c>
      <c r="AB17" s="28">
        <v>13744</v>
      </c>
      <c r="AC17" s="85">
        <f t="shared" si="9"/>
        <v>0.0426085564610012</v>
      </c>
    </row>
    <row r="18" s="28" customFormat="1" ht="392" customHeight="1" spans="1:29">
      <c r="A18" s="46">
        <v>9</v>
      </c>
      <c r="B18" s="46" t="s">
        <v>133</v>
      </c>
      <c r="C18" s="46" t="s">
        <v>134</v>
      </c>
      <c r="D18" s="46" t="s">
        <v>36</v>
      </c>
      <c r="E18" s="46" t="s">
        <v>70</v>
      </c>
      <c r="F18" s="46" t="s">
        <v>41</v>
      </c>
      <c r="G18" s="46" t="s">
        <v>135</v>
      </c>
      <c r="H18" s="47" t="s">
        <v>1225</v>
      </c>
      <c r="I18" s="46" t="s">
        <v>137</v>
      </c>
      <c r="J18" s="46">
        <v>9895</v>
      </c>
      <c r="K18" s="59">
        <f t="shared" si="7"/>
        <v>3958</v>
      </c>
      <c r="L18" s="59">
        <f t="shared" si="8"/>
        <v>3958</v>
      </c>
      <c r="M18" s="59"/>
      <c r="N18" s="59">
        <f>J18*0.4</f>
        <v>3958</v>
      </c>
      <c r="O18" s="59"/>
      <c r="P18" s="59"/>
      <c r="Q18" s="46"/>
      <c r="R18" s="46"/>
      <c r="S18" s="46"/>
      <c r="T18" s="46"/>
      <c r="U18" s="46"/>
      <c r="V18" s="46"/>
      <c r="W18" s="46" t="s">
        <v>1213</v>
      </c>
      <c r="X18" s="46" t="s">
        <v>1214</v>
      </c>
      <c r="Y18" s="46" t="s">
        <v>139</v>
      </c>
      <c r="Z18" s="87" t="s">
        <v>609</v>
      </c>
      <c r="AA18" s="86" t="s">
        <v>1113</v>
      </c>
      <c r="AB18" s="28">
        <v>5250</v>
      </c>
      <c r="AC18" s="85">
        <f t="shared" si="9"/>
        <v>0.753904761904762</v>
      </c>
    </row>
    <row r="19" s="28" customFormat="1" ht="394" customHeight="1" spans="1:29">
      <c r="A19" s="46">
        <v>10</v>
      </c>
      <c r="B19" s="46" t="s">
        <v>141</v>
      </c>
      <c r="C19" s="46" t="s">
        <v>142</v>
      </c>
      <c r="D19" s="46" t="s">
        <v>36</v>
      </c>
      <c r="E19" s="46" t="s">
        <v>70</v>
      </c>
      <c r="F19" s="46" t="s">
        <v>41</v>
      </c>
      <c r="G19" s="46" t="s">
        <v>143</v>
      </c>
      <c r="H19" s="47" t="s">
        <v>1226</v>
      </c>
      <c r="I19" s="46" t="s">
        <v>145</v>
      </c>
      <c r="J19" s="46">
        <v>40067</v>
      </c>
      <c r="K19" s="59">
        <f t="shared" si="7"/>
        <v>1602.68</v>
      </c>
      <c r="L19" s="59">
        <f t="shared" si="8"/>
        <v>1602.68</v>
      </c>
      <c r="M19" s="59"/>
      <c r="N19" s="59">
        <f>J19*0.04</f>
        <v>1602.68</v>
      </c>
      <c r="O19" s="59"/>
      <c r="P19" s="59"/>
      <c r="Q19" s="46"/>
      <c r="R19" s="46"/>
      <c r="S19" s="46"/>
      <c r="T19" s="46"/>
      <c r="U19" s="46"/>
      <c r="V19" s="46"/>
      <c r="W19" s="46" t="s">
        <v>1213</v>
      </c>
      <c r="X19" s="46" t="s">
        <v>1214</v>
      </c>
      <c r="Y19" s="46" t="s">
        <v>139</v>
      </c>
      <c r="Z19" s="87" t="s">
        <v>609</v>
      </c>
      <c r="AA19" s="86" t="s">
        <v>1113</v>
      </c>
      <c r="AB19" s="28">
        <v>6345</v>
      </c>
      <c r="AC19" s="85">
        <f t="shared" si="9"/>
        <v>0.252589440504334</v>
      </c>
    </row>
    <row r="20" s="28" customFormat="1" ht="409" customHeight="1" spans="1:29">
      <c r="A20" s="46">
        <v>11</v>
      </c>
      <c r="B20" s="46" t="s">
        <v>147</v>
      </c>
      <c r="C20" s="46" t="s">
        <v>148</v>
      </c>
      <c r="D20" s="46" t="s">
        <v>36</v>
      </c>
      <c r="E20" s="46" t="s">
        <v>70</v>
      </c>
      <c r="F20" s="46" t="s">
        <v>41</v>
      </c>
      <c r="G20" s="46" t="s">
        <v>149</v>
      </c>
      <c r="H20" s="47" t="s">
        <v>1227</v>
      </c>
      <c r="I20" s="46" t="s">
        <v>137</v>
      </c>
      <c r="J20" s="46">
        <v>20247</v>
      </c>
      <c r="K20" s="59">
        <f t="shared" si="7"/>
        <v>6074.1</v>
      </c>
      <c r="L20" s="59">
        <f t="shared" si="8"/>
        <v>6074.1</v>
      </c>
      <c r="M20" s="59">
        <f>J20*0.3</f>
        <v>6074.1</v>
      </c>
      <c r="N20" s="59"/>
      <c r="O20" s="59"/>
      <c r="P20" s="59"/>
      <c r="Q20" s="46"/>
      <c r="R20" s="46"/>
      <c r="S20" s="46"/>
      <c r="T20" s="46"/>
      <c r="U20" s="46"/>
      <c r="V20" s="46"/>
      <c r="W20" s="46" t="s">
        <v>1213</v>
      </c>
      <c r="X20" s="46" t="s">
        <v>1214</v>
      </c>
      <c r="Y20" s="46" t="s">
        <v>139</v>
      </c>
      <c r="Z20" s="87" t="s">
        <v>609</v>
      </c>
      <c r="AA20" s="86" t="s">
        <v>1113</v>
      </c>
      <c r="AB20" s="28">
        <v>12014</v>
      </c>
      <c r="AC20" s="85">
        <f t="shared" si="9"/>
        <v>0.505585150657566</v>
      </c>
    </row>
    <row r="21" s="28" customFormat="1" ht="409" customHeight="1" spans="1:29">
      <c r="A21" s="46">
        <v>12</v>
      </c>
      <c r="B21" s="46" t="s">
        <v>152</v>
      </c>
      <c r="C21" s="46" t="s">
        <v>153</v>
      </c>
      <c r="D21" s="46" t="s">
        <v>36</v>
      </c>
      <c r="E21" s="46" t="s">
        <v>70</v>
      </c>
      <c r="F21" s="46" t="s">
        <v>41</v>
      </c>
      <c r="G21" s="46" t="s">
        <v>149</v>
      </c>
      <c r="H21" s="47" t="s">
        <v>1228</v>
      </c>
      <c r="I21" s="46" t="s">
        <v>145</v>
      </c>
      <c r="J21" s="46">
        <v>127088</v>
      </c>
      <c r="K21" s="59">
        <f t="shared" si="7"/>
        <v>3812.64</v>
      </c>
      <c r="L21" s="59">
        <f t="shared" si="8"/>
        <v>3812.64</v>
      </c>
      <c r="M21" s="59">
        <f>J21*0.03</f>
        <v>3812.64</v>
      </c>
      <c r="N21" s="59"/>
      <c r="O21" s="59"/>
      <c r="P21" s="59"/>
      <c r="Q21" s="46"/>
      <c r="R21" s="46"/>
      <c r="S21" s="46"/>
      <c r="T21" s="46"/>
      <c r="U21" s="46"/>
      <c r="V21" s="46"/>
      <c r="W21" s="46" t="s">
        <v>1213</v>
      </c>
      <c r="X21" s="46" t="s">
        <v>1214</v>
      </c>
      <c r="Y21" s="46" t="s">
        <v>139</v>
      </c>
      <c r="Z21" s="87" t="s">
        <v>609</v>
      </c>
      <c r="AA21" s="86" t="s">
        <v>1113</v>
      </c>
      <c r="AB21" s="28">
        <v>18404</v>
      </c>
      <c r="AC21" s="85">
        <f t="shared" si="9"/>
        <v>0.207163660073897</v>
      </c>
    </row>
    <row r="22" s="28" customFormat="1" ht="331" customHeight="1" spans="1:29">
      <c r="A22" s="46">
        <v>13</v>
      </c>
      <c r="B22" s="46" t="s">
        <v>156</v>
      </c>
      <c r="C22" s="46" t="s">
        <v>157</v>
      </c>
      <c r="D22" s="46" t="s">
        <v>36</v>
      </c>
      <c r="E22" s="46" t="s">
        <v>70</v>
      </c>
      <c r="F22" s="46" t="s">
        <v>41</v>
      </c>
      <c r="G22" s="46" t="s">
        <v>158</v>
      </c>
      <c r="H22" s="47" t="s">
        <v>1229</v>
      </c>
      <c r="I22" s="46" t="s">
        <v>160</v>
      </c>
      <c r="J22" s="46">
        <v>242830</v>
      </c>
      <c r="K22" s="59">
        <f t="shared" si="7"/>
        <v>242.83</v>
      </c>
      <c r="L22" s="59">
        <f t="shared" si="8"/>
        <v>242.83</v>
      </c>
      <c r="M22" s="59"/>
      <c r="N22" s="59">
        <f t="shared" ref="N22:N25" si="10">J22*0.001</f>
        <v>242.83</v>
      </c>
      <c r="O22" s="59"/>
      <c r="P22" s="59"/>
      <c r="Q22" s="46"/>
      <c r="R22" s="46"/>
      <c r="S22" s="46"/>
      <c r="T22" s="46"/>
      <c r="U22" s="46"/>
      <c r="V22" s="46"/>
      <c r="W22" s="46" t="s">
        <v>1213</v>
      </c>
      <c r="X22" s="46" t="s">
        <v>1214</v>
      </c>
      <c r="Y22" s="46" t="s">
        <v>139</v>
      </c>
      <c r="Z22" s="87" t="s">
        <v>609</v>
      </c>
      <c r="AA22" s="86" t="s">
        <v>1103</v>
      </c>
      <c r="AB22" s="28">
        <v>4231</v>
      </c>
      <c r="AC22" s="85">
        <f t="shared" si="9"/>
        <v>0.0573930512881116</v>
      </c>
    </row>
    <row r="23" s="28" customFormat="1" ht="246.75" spans="1:29">
      <c r="A23" s="46">
        <v>14</v>
      </c>
      <c r="B23" s="46" t="s">
        <v>162</v>
      </c>
      <c r="C23" s="46" t="s">
        <v>163</v>
      </c>
      <c r="D23" s="46" t="s">
        <v>36</v>
      </c>
      <c r="E23" s="46" t="s">
        <v>70</v>
      </c>
      <c r="F23" s="46" t="s">
        <v>41</v>
      </c>
      <c r="G23" s="46" t="s">
        <v>164</v>
      </c>
      <c r="H23" s="47" t="s">
        <v>1230</v>
      </c>
      <c r="I23" s="46" t="s">
        <v>160</v>
      </c>
      <c r="J23" s="46">
        <v>53479</v>
      </c>
      <c r="K23" s="59">
        <f t="shared" si="7"/>
        <v>53.479</v>
      </c>
      <c r="L23" s="59">
        <f t="shared" si="8"/>
        <v>53.479</v>
      </c>
      <c r="M23" s="59"/>
      <c r="N23" s="59">
        <f t="shared" si="10"/>
        <v>53.479</v>
      </c>
      <c r="O23" s="59"/>
      <c r="P23" s="59"/>
      <c r="Q23" s="46"/>
      <c r="R23" s="46"/>
      <c r="S23" s="46"/>
      <c r="T23" s="46"/>
      <c r="U23" s="46"/>
      <c r="V23" s="46"/>
      <c r="W23" s="46" t="s">
        <v>1213</v>
      </c>
      <c r="X23" s="46" t="s">
        <v>1214</v>
      </c>
      <c r="Y23" s="46" t="s">
        <v>139</v>
      </c>
      <c r="Z23" s="87" t="s">
        <v>609</v>
      </c>
      <c r="AA23" s="86" t="s">
        <v>1103</v>
      </c>
      <c r="AB23" s="28">
        <v>1007</v>
      </c>
      <c r="AC23" s="85">
        <f t="shared" si="9"/>
        <v>0.0531072492552135</v>
      </c>
    </row>
    <row r="24" s="28" customFormat="1" ht="282" spans="1:29">
      <c r="A24" s="46">
        <v>15</v>
      </c>
      <c r="B24" s="46" t="s">
        <v>167</v>
      </c>
      <c r="C24" s="46" t="s">
        <v>168</v>
      </c>
      <c r="D24" s="46" t="s">
        <v>36</v>
      </c>
      <c r="E24" s="46" t="s">
        <v>70</v>
      </c>
      <c r="F24" s="46" t="s">
        <v>41</v>
      </c>
      <c r="G24" s="46" t="s">
        <v>169</v>
      </c>
      <c r="H24" s="47" t="s">
        <v>1231</v>
      </c>
      <c r="I24" s="46" t="s">
        <v>160</v>
      </c>
      <c r="J24" s="46">
        <v>47848</v>
      </c>
      <c r="K24" s="59">
        <f t="shared" si="7"/>
        <v>47.848</v>
      </c>
      <c r="L24" s="59">
        <f t="shared" si="8"/>
        <v>47.848</v>
      </c>
      <c r="M24" s="59"/>
      <c r="N24" s="59">
        <f t="shared" si="10"/>
        <v>47.848</v>
      </c>
      <c r="O24" s="59"/>
      <c r="P24" s="59"/>
      <c r="Q24" s="46"/>
      <c r="R24" s="46"/>
      <c r="S24" s="46"/>
      <c r="T24" s="46"/>
      <c r="U24" s="46"/>
      <c r="V24" s="46"/>
      <c r="W24" s="46" t="s">
        <v>1213</v>
      </c>
      <c r="X24" s="46" t="s">
        <v>1214</v>
      </c>
      <c r="Y24" s="46" t="s">
        <v>139</v>
      </c>
      <c r="Z24" s="87" t="s">
        <v>609</v>
      </c>
      <c r="AA24" s="86" t="s">
        <v>1103</v>
      </c>
      <c r="AB24" s="28">
        <v>973</v>
      </c>
      <c r="AC24" s="85">
        <f t="shared" si="9"/>
        <v>0.0491757451181912</v>
      </c>
    </row>
    <row r="25" s="28" customFormat="1" ht="246.75" spans="1:29">
      <c r="A25" s="46">
        <v>16</v>
      </c>
      <c r="B25" s="46" t="s">
        <v>172</v>
      </c>
      <c r="C25" s="46" t="s">
        <v>173</v>
      </c>
      <c r="D25" s="46" t="s">
        <v>36</v>
      </c>
      <c r="E25" s="46" t="s">
        <v>70</v>
      </c>
      <c r="F25" s="46" t="s">
        <v>41</v>
      </c>
      <c r="G25" s="46" t="s">
        <v>174</v>
      </c>
      <c r="H25" s="47" t="s">
        <v>1232</v>
      </c>
      <c r="I25" s="46" t="s">
        <v>160</v>
      </c>
      <c r="J25" s="46">
        <v>163792</v>
      </c>
      <c r="K25" s="59">
        <f t="shared" si="7"/>
        <v>163.792</v>
      </c>
      <c r="L25" s="59">
        <f t="shared" si="8"/>
        <v>163.792</v>
      </c>
      <c r="M25" s="59"/>
      <c r="N25" s="59">
        <f t="shared" si="10"/>
        <v>163.792</v>
      </c>
      <c r="O25" s="59"/>
      <c r="P25" s="59"/>
      <c r="Q25" s="46"/>
      <c r="R25" s="46"/>
      <c r="S25" s="46"/>
      <c r="T25" s="46"/>
      <c r="U25" s="46"/>
      <c r="V25" s="46"/>
      <c r="W25" s="46" t="s">
        <v>1213</v>
      </c>
      <c r="X25" s="46" t="s">
        <v>1214</v>
      </c>
      <c r="Y25" s="46" t="s">
        <v>139</v>
      </c>
      <c r="Z25" s="87" t="s">
        <v>609</v>
      </c>
      <c r="AA25" s="86" t="s">
        <v>1103</v>
      </c>
      <c r="AB25" s="28">
        <v>1389</v>
      </c>
      <c r="AC25" s="85">
        <f t="shared" si="9"/>
        <v>0.117920806335493</v>
      </c>
    </row>
    <row r="26" s="28" customFormat="1" ht="238" customHeight="1" spans="1:29">
      <c r="A26" s="46">
        <v>17</v>
      </c>
      <c r="B26" s="46" t="s">
        <v>177</v>
      </c>
      <c r="C26" s="46" t="s">
        <v>178</v>
      </c>
      <c r="D26" s="46" t="s">
        <v>36</v>
      </c>
      <c r="E26" s="46" t="s">
        <v>70</v>
      </c>
      <c r="F26" s="46" t="s">
        <v>41</v>
      </c>
      <c r="G26" s="46" t="s">
        <v>179</v>
      </c>
      <c r="H26" s="47" t="s">
        <v>1233</v>
      </c>
      <c r="I26" s="46" t="s">
        <v>181</v>
      </c>
      <c r="J26" s="46">
        <v>281</v>
      </c>
      <c r="K26" s="59">
        <f t="shared" si="7"/>
        <v>28.1</v>
      </c>
      <c r="L26" s="59">
        <f t="shared" si="8"/>
        <v>28.1</v>
      </c>
      <c r="M26" s="59"/>
      <c r="N26" s="59">
        <f t="shared" ref="N26:N28" si="11">J26*0.1</f>
        <v>28.1</v>
      </c>
      <c r="O26" s="59"/>
      <c r="P26" s="59"/>
      <c r="Q26" s="46"/>
      <c r="R26" s="46"/>
      <c r="S26" s="46"/>
      <c r="T26" s="46"/>
      <c r="U26" s="46"/>
      <c r="V26" s="46"/>
      <c r="W26" s="46" t="s">
        <v>1213</v>
      </c>
      <c r="X26" s="46" t="s">
        <v>1214</v>
      </c>
      <c r="Y26" s="46" t="s">
        <v>139</v>
      </c>
      <c r="Z26" s="87" t="s">
        <v>609</v>
      </c>
      <c r="AA26" s="86" t="s">
        <v>1113</v>
      </c>
      <c r="AB26" s="28">
        <v>286</v>
      </c>
      <c r="AC26" s="85">
        <f t="shared" si="9"/>
        <v>0.0982517482517483</v>
      </c>
    </row>
    <row r="27" s="28" customFormat="1" ht="272" customHeight="1" spans="1:29">
      <c r="A27" s="46">
        <v>18</v>
      </c>
      <c r="B27" s="46" t="s">
        <v>183</v>
      </c>
      <c r="C27" s="46" t="s">
        <v>184</v>
      </c>
      <c r="D27" s="46" t="s">
        <v>36</v>
      </c>
      <c r="E27" s="46" t="s">
        <v>70</v>
      </c>
      <c r="F27" s="46" t="s">
        <v>41</v>
      </c>
      <c r="G27" s="46" t="s">
        <v>185</v>
      </c>
      <c r="H27" s="47" t="s">
        <v>1234</v>
      </c>
      <c r="I27" s="46" t="s">
        <v>181</v>
      </c>
      <c r="J27" s="46">
        <v>317</v>
      </c>
      <c r="K27" s="59">
        <f t="shared" si="7"/>
        <v>31.7</v>
      </c>
      <c r="L27" s="59">
        <f t="shared" si="8"/>
        <v>31.7</v>
      </c>
      <c r="M27" s="59"/>
      <c r="N27" s="59">
        <f t="shared" si="11"/>
        <v>31.7</v>
      </c>
      <c r="O27" s="59"/>
      <c r="P27" s="59"/>
      <c r="Q27" s="46"/>
      <c r="R27" s="46"/>
      <c r="S27" s="46"/>
      <c r="T27" s="46"/>
      <c r="U27" s="46"/>
      <c r="V27" s="46"/>
      <c r="W27" s="46" t="s">
        <v>1213</v>
      </c>
      <c r="X27" s="46" t="s">
        <v>1214</v>
      </c>
      <c r="Y27" s="46" t="s">
        <v>139</v>
      </c>
      <c r="Z27" s="87" t="s">
        <v>609</v>
      </c>
      <c r="AA27" s="86" t="s">
        <v>1113</v>
      </c>
      <c r="AB27" s="28">
        <v>143</v>
      </c>
      <c r="AC27" s="85">
        <f t="shared" si="9"/>
        <v>0.221678321678322</v>
      </c>
    </row>
    <row r="28" s="28" customFormat="1" ht="262" customHeight="1" spans="1:29">
      <c r="A28" s="46">
        <v>19</v>
      </c>
      <c r="B28" s="46" t="s">
        <v>188</v>
      </c>
      <c r="C28" s="46" t="s">
        <v>189</v>
      </c>
      <c r="D28" s="46" t="s">
        <v>36</v>
      </c>
      <c r="E28" s="46" t="s">
        <v>70</v>
      </c>
      <c r="F28" s="46" t="s">
        <v>41</v>
      </c>
      <c r="G28" s="46" t="s">
        <v>190</v>
      </c>
      <c r="H28" s="47" t="s">
        <v>1235</v>
      </c>
      <c r="I28" s="46" t="s">
        <v>181</v>
      </c>
      <c r="J28" s="46">
        <v>2826</v>
      </c>
      <c r="K28" s="59">
        <f t="shared" si="7"/>
        <v>282.6</v>
      </c>
      <c r="L28" s="59">
        <f t="shared" si="8"/>
        <v>282.6</v>
      </c>
      <c r="M28" s="59"/>
      <c r="N28" s="59">
        <f t="shared" si="11"/>
        <v>282.6</v>
      </c>
      <c r="O28" s="59"/>
      <c r="P28" s="59"/>
      <c r="Q28" s="46"/>
      <c r="R28" s="46"/>
      <c r="S28" s="46"/>
      <c r="T28" s="46"/>
      <c r="U28" s="46"/>
      <c r="V28" s="46"/>
      <c r="W28" s="46" t="s">
        <v>1213</v>
      </c>
      <c r="X28" s="46" t="s">
        <v>1214</v>
      </c>
      <c r="Y28" s="46" t="s">
        <v>139</v>
      </c>
      <c r="Z28" s="87" t="s">
        <v>609</v>
      </c>
      <c r="AA28" s="86" t="s">
        <v>1113</v>
      </c>
      <c r="AB28" s="28">
        <v>2359</v>
      </c>
      <c r="AC28" s="85">
        <f t="shared" si="9"/>
        <v>0.119796523950827</v>
      </c>
    </row>
    <row r="29" s="28" customFormat="1" ht="176.25" spans="1:29">
      <c r="A29" s="46">
        <v>20</v>
      </c>
      <c r="B29" s="46"/>
      <c r="C29" s="46" t="s">
        <v>1236</v>
      </c>
      <c r="D29" s="46" t="s">
        <v>36</v>
      </c>
      <c r="E29" s="46" t="s">
        <v>534</v>
      </c>
      <c r="F29" s="46" t="s">
        <v>41</v>
      </c>
      <c r="G29" s="46" t="s">
        <v>1237</v>
      </c>
      <c r="H29" s="47" t="s">
        <v>1238</v>
      </c>
      <c r="I29" s="46" t="s">
        <v>101</v>
      </c>
      <c r="J29" s="46">
        <v>1644</v>
      </c>
      <c r="K29" s="59">
        <f t="shared" si="7"/>
        <v>65.76</v>
      </c>
      <c r="L29" s="59">
        <f t="shared" si="8"/>
        <v>65.76</v>
      </c>
      <c r="M29" s="59"/>
      <c r="N29" s="59">
        <f>J29*0.04</f>
        <v>65.76</v>
      </c>
      <c r="O29" s="59"/>
      <c r="P29" s="59"/>
      <c r="Q29" s="46"/>
      <c r="R29" s="46"/>
      <c r="S29" s="46"/>
      <c r="T29" s="46"/>
      <c r="U29" s="46"/>
      <c r="V29" s="46"/>
      <c r="W29" s="46" t="s">
        <v>1213</v>
      </c>
      <c r="X29" s="46" t="s">
        <v>1214</v>
      </c>
      <c r="Y29" s="46" t="s">
        <v>1081</v>
      </c>
      <c r="Z29" s="87" t="s">
        <v>1082</v>
      </c>
      <c r="AA29" s="86" t="s">
        <v>1092</v>
      </c>
      <c r="AC29" s="85"/>
    </row>
    <row r="30" s="27" customFormat="1" ht="105.75" spans="1:29">
      <c r="A30" s="46">
        <v>21</v>
      </c>
      <c r="B30" s="46" t="s">
        <v>215</v>
      </c>
      <c r="C30" s="46" t="s">
        <v>208</v>
      </c>
      <c r="D30" s="46" t="s">
        <v>36</v>
      </c>
      <c r="E30" s="46" t="s">
        <v>209</v>
      </c>
      <c r="F30" s="77" t="s">
        <v>41</v>
      </c>
      <c r="G30" s="77" t="s">
        <v>1239</v>
      </c>
      <c r="H30" s="78" t="s">
        <v>211</v>
      </c>
      <c r="I30" s="77" t="s">
        <v>212</v>
      </c>
      <c r="J30" s="77">
        <f>32673+10185</f>
        <v>42858</v>
      </c>
      <c r="K30" s="59">
        <f t="shared" si="7"/>
        <v>1000</v>
      </c>
      <c r="L30" s="59">
        <f t="shared" si="8"/>
        <v>1000</v>
      </c>
      <c r="M30" s="80">
        <v>1000</v>
      </c>
      <c r="N30" s="80"/>
      <c r="O30" s="80"/>
      <c r="P30" s="80"/>
      <c r="Q30" s="77"/>
      <c r="R30" s="77"/>
      <c r="S30" s="77"/>
      <c r="T30" s="77"/>
      <c r="U30" s="77"/>
      <c r="V30" s="77"/>
      <c r="W30" s="77" t="s">
        <v>79</v>
      </c>
      <c r="X30" s="82" t="s">
        <v>1135</v>
      </c>
      <c r="Y30" s="77" t="s">
        <v>79</v>
      </c>
      <c r="Z30" s="82" t="s">
        <v>1135</v>
      </c>
      <c r="AA30" s="46"/>
      <c r="AB30" s="28">
        <f>32673+10185</f>
        <v>42858</v>
      </c>
      <c r="AC30" s="85">
        <f>K30/AB30</f>
        <v>0.0233328666759998</v>
      </c>
    </row>
    <row r="31" s="26" customFormat="1" ht="35.25" spans="1:27">
      <c r="A31" s="43" t="s">
        <v>214</v>
      </c>
      <c r="B31" s="43"/>
      <c r="C31" s="43"/>
      <c r="D31" s="44"/>
      <c r="E31" s="45"/>
      <c r="F31" s="45"/>
      <c r="G31" s="45"/>
      <c r="H31" s="45">
        <v>27</v>
      </c>
      <c r="I31" s="57"/>
      <c r="J31" s="57"/>
      <c r="K31" s="58">
        <f>SUM(K32:K56)</f>
        <v>9648.5</v>
      </c>
      <c r="L31" s="58">
        <f t="shared" ref="L31:V31" si="12">SUM(L32:L56)</f>
        <v>9486.62</v>
      </c>
      <c r="M31" s="58">
        <f t="shared" si="12"/>
        <v>9486.62</v>
      </c>
      <c r="N31" s="58">
        <f t="shared" si="12"/>
        <v>0</v>
      </c>
      <c r="O31" s="58">
        <f t="shared" si="12"/>
        <v>0</v>
      </c>
      <c r="P31" s="58">
        <f t="shared" si="12"/>
        <v>0</v>
      </c>
      <c r="Q31" s="58">
        <f t="shared" si="12"/>
        <v>0</v>
      </c>
      <c r="R31" s="58">
        <f t="shared" si="12"/>
        <v>0</v>
      </c>
      <c r="S31" s="58">
        <f t="shared" si="12"/>
        <v>0</v>
      </c>
      <c r="T31" s="58">
        <f t="shared" si="12"/>
        <v>0</v>
      </c>
      <c r="U31" s="58">
        <f t="shared" si="12"/>
        <v>161.88</v>
      </c>
      <c r="V31" s="58">
        <f t="shared" si="12"/>
        <v>0</v>
      </c>
      <c r="W31" s="45"/>
      <c r="X31" s="45"/>
      <c r="Y31" s="66"/>
      <c r="Z31" s="66"/>
      <c r="AA31" s="66"/>
    </row>
    <row r="32" s="27" customFormat="1" ht="141" spans="1:29">
      <c r="A32" s="46">
        <v>22</v>
      </c>
      <c r="B32" s="46" t="s">
        <v>220</v>
      </c>
      <c r="C32" s="46" t="s">
        <v>216</v>
      </c>
      <c r="D32" s="46" t="s">
        <v>36</v>
      </c>
      <c r="E32" s="46" t="s">
        <v>40</v>
      </c>
      <c r="F32" s="46" t="s">
        <v>41</v>
      </c>
      <c r="G32" s="46" t="s">
        <v>1240</v>
      </c>
      <c r="H32" s="47" t="s">
        <v>1241</v>
      </c>
      <c r="I32" s="46" t="s">
        <v>44</v>
      </c>
      <c r="J32" s="46">
        <v>2200</v>
      </c>
      <c r="K32" s="59">
        <f t="shared" ref="K32:K59" si="13">SUM(L32,T32,U32,V32)</f>
        <v>396</v>
      </c>
      <c r="L32" s="59">
        <f t="shared" ref="L32:L59" si="14">SUM(M32:S32)</f>
        <v>396</v>
      </c>
      <c r="M32" s="59">
        <f t="shared" ref="M32:M47" si="15">J32*0.18</f>
        <v>396</v>
      </c>
      <c r="N32" s="59"/>
      <c r="O32" s="59"/>
      <c r="P32" s="59"/>
      <c r="Q32" s="46"/>
      <c r="R32" s="46"/>
      <c r="S32" s="46"/>
      <c r="T32" s="46"/>
      <c r="U32" s="46"/>
      <c r="V32" s="46"/>
      <c r="W32" s="46" t="s">
        <v>217</v>
      </c>
      <c r="X32" s="46" t="s">
        <v>1242</v>
      </c>
      <c r="Y32" s="46" t="s">
        <v>1090</v>
      </c>
      <c r="Z32" s="46" t="s">
        <v>1091</v>
      </c>
      <c r="AA32" s="46"/>
      <c r="AB32" s="28"/>
      <c r="AC32" s="28"/>
    </row>
    <row r="33" s="27" customFormat="1" ht="141" spans="1:29">
      <c r="A33" s="46">
        <v>23</v>
      </c>
      <c r="B33" s="46" t="s">
        <v>225</v>
      </c>
      <c r="C33" s="46" t="s">
        <v>221</v>
      </c>
      <c r="D33" s="46" t="s">
        <v>36</v>
      </c>
      <c r="E33" s="46" t="s">
        <v>40</v>
      </c>
      <c r="F33" s="46" t="s">
        <v>41</v>
      </c>
      <c r="G33" s="46" t="s">
        <v>1243</v>
      </c>
      <c r="H33" s="47" t="s">
        <v>1244</v>
      </c>
      <c r="I33" s="46" t="s">
        <v>44</v>
      </c>
      <c r="J33" s="46">
        <v>2045</v>
      </c>
      <c r="K33" s="59">
        <f t="shared" si="13"/>
        <v>368</v>
      </c>
      <c r="L33" s="59">
        <f t="shared" si="14"/>
        <v>368</v>
      </c>
      <c r="M33" s="59">
        <v>368</v>
      </c>
      <c r="N33" s="59"/>
      <c r="O33" s="59"/>
      <c r="P33" s="59"/>
      <c r="Q33" s="46"/>
      <c r="R33" s="46"/>
      <c r="S33" s="46"/>
      <c r="T33" s="46"/>
      <c r="U33" s="46"/>
      <c r="V33" s="46"/>
      <c r="W33" s="46" t="s">
        <v>222</v>
      </c>
      <c r="X33" s="46" t="s">
        <v>1245</v>
      </c>
      <c r="Y33" s="46" t="s">
        <v>1090</v>
      </c>
      <c r="Z33" s="46" t="s">
        <v>1091</v>
      </c>
      <c r="AA33" s="46"/>
      <c r="AB33" s="28"/>
      <c r="AC33" s="28"/>
    </row>
    <row r="34" s="27" customFormat="1" ht="141" spans="1:29">
      <c r="A34" s="46">
        <v>24</v>
      </c>
      <c r="B34" s="46" t="s">
        <v>230</v>
      </c>
      <c r="C34" s="46" t="s">
        <v>226</v>
      </c>
      <c r="D34" s="46" t="s">
        <v>36</v>
      </c>
      <c r="E34" s="46" t="s">
        <v>40</v>
      </c>
      <c r="F34" s="46" t="s">
        <v>41</v>
      </c>
      <c r="G34" s="46" t="s">
        <v>1246</v>
      </c>
      <c r="H34" s="47" t="s">
        <v>1247</v>
      </c>
      <c r="I34" s="46" t="s">
        <v>44</v>
      </c>
      <c r="J34" s="46">
        <v>1600</v>
      </c>
      <c r="K34" s="59">
        <f t="shared" si="13"/>
        <v>288</v>
      </c>
      <c r="L34" s="59">
        <f t="shared" si="14"/>
        <v>126.12</v>
      </c>
      <c r="M34" s="59">
        <f>J34*0.18-U34</f>
        <v>126.12</v>
      </c>
      <c r="N34" s="59"/>
      <c r="O34" s="59"/>
      <c r="P34" s="59"/>
      <c r="Q34" s="46"/>
      <c r="R34" s="46"/>
      <c r="S34" s="46"/>
      <c r="T34" s="46"/>
      <c r="U34" s="46">
        <f>94.88+67</f>
        <v>161.88</v>
      </c>
      <c r="V34" s="46"/>
      <c r="W34" s="46" t="s">
        <v>227</v>
      </c>
      <c r="X34" s="46" t="s">
        <v>1248</v>
      </c>
      <c r="Y34" s="46" t="s">
        <v>1090</v>
      </c>
      <c r="Z34" s="46" t="s">
        <v>1091</v>
      </c>
      <c r="AA34" s="46"/>
      <c r="AB34" s="28"/>
      <c r="AC34" s="28"/>
    </row>
    <row r="35" s="27" customFormat="1" ht="141" spans="1:29">
      <c r="A35" s="46">
        <v>25</v>
      </c>
      <c r="B35" s="46" t="s">
        <v>235</v>
      </c>
      <c r="C35" s="46" t="s">
        <v>231</v>
      </c>
      <c r="D35" s="46" t="s">
        <v>36</v>
      </c>
      <c r="E35" s="46" t="s">
        <v>40</v>
      </c>
      <c r="F35" s="46" t="s">
        <v>41</v>
      </c>
      <c r="G35" s="46" t="s">
        <v>232</v>
      </c>
      <c r="H35" s="47" t="s">
        <v>1249</v>
      </c>
      <c r="I35" s="46" t="s">
        <v>44</v>
      </c>
      <c r="J35" s="46">
        <v>2260</v>
      </c>
      <c r="K35" s="59">
        <f t="shared" si="13"/>
        <v>398</v>
      </c>
      <c r="L35" s="59">
        <f t="shared" si="14"/>
        <v>398</v>
      </c>
      <c r="M35" s="59">
        <v>398</v>
      </c>
      <c r="N35" s="59"/>
      <c r="O35" s="59"/>
      <c r="P35" s="59"/>
      <c r="Q35" s="46"/>
      <c r="R35" s="46"/>
      <c r="S35" s="46"/>
      <c r="T35" s="46"/>
      <c r="U35" s="46"/>
      <c r="V35" s="46"/>
      <c r="W35" s="46" t="s">
        <v>232</v>
      </c>
      <c r="X35" s="46" t="s">
        <v>1250</v>
      </c>
      <c r="Y35" s="46" t="s">
        <v>1090</v>
      </c>
      <c r="Z35" s="46" t="s">
        <v>1091</v>
      </c>
      <c r="AA35" s="46"/>
      <c r="AB35" s="28"/>
      <c r="AC35" s="28"/>
    </row>
    <row r="36" s="27" customFormat="1" ht="141" spans="1:29">
      <c r="A36" s="46">
        <v>26</v>
      </c>
      <c r="B36" s="46" t="s">
        <v>239</v>
      </c>
      <c r="C36" s="46" t="s">
        <v>236</v>
      </c>
      <c r="D36" s="46" t="s">
        <v>36</v>
      </c>
      <c r="E36" s="46" t="s">
        <v>40</v>
      </c>
      <c r="F36" s="46" t="s">
        <v>41</v>
      </c>
      <c r="G36" s="46" t="s">
        <v>1251</v>
      </c>
      <c r="H36" s="47" t="s">
        <v>1252</v>
      </c>
      <c r="I36" s="46" t="s">
        <v>44</v>
      </c>
      <c r="J36" s="46">
        <v>1788</v>
      </c>
      <c r="K36" s="59">
        <f t="shared" si="13"/>
        <v>320</v>
      </c>
      <c r="L36" s="59">
        <f t="shared" si="14"/>
        <v>320</v>
      </c>
      <c r="M36" s="59">
        <v>320</v>
      </c>
      <c r="N36" s="59"/>
      <c r="O36" s="59"/>
      <c r="P36" s="59"/>
      <c r="Q36" s="46"/>
      <c r="R36" s="46"/>
      <c r="S36" s="46"/>
      <c r="T36" s="46"/>
      <c r="U36" s="46"/>
      <c r="V36" s="46"/>
      <c r="W36" s="46" t="s">
        <v>99</v>
      </c>
      <c r="X36" s="46" t="s">
        <v>1253</v>
      </c>
      <c r="Y36" s="46" t="s">
        <v>1090</v>
      </c>
      <c r="Z36" s="46" t="s">
        <v>1091</v>
      </c>
      <c r="AA36" s="46"/>
      <c r="AB36" s="28"/>
      <c r="AC36" s="28"/>
    </row>
    <row r="37" s="27" customFormat="1" ht="141" spans="1:29">
      <c r="A37" s="46">
        <v>27</v>
      </c>
      <c r="B37" s="46" t="s">
        <v>244</v>
      </c>
      <c r="C37" s="46" t="s">
        <v>240</v>
      </c>
      <c r="D37" s="46" t="s">
        <v>36</v>
      </c>
      <c r="E37" s="46" t="s">
        <v>40</v>
      </c>
      <c r="F37" s="46" t="s">
        <v>41</v>
      </c>
      <c r="G37" s="46" t="s">
        <v>241</v>
      </c>
      <c r="H37" s="47" t="s">
        <v>242</v>
      </c>
      <c r="I37" s="46" t="s">
        <v>44</v>
      </c>
      <c r="J37" s="46">
        <v>1500</v>
      </c>
      <c r="K37" s="59">
        <f t="shared" si="13"/>
        <v>270</v>
      </c>
      <c r="L37" s="59">
        <f t="shared" si="14"/>
        <v>270</v>
      </c>
      <c r="M37" s="59">
        <f t="shared" si="15"/>
        <v>270</v>
      </c>
      <c r="N37" s="59"/>
      <c r="O37" s="59"/>
      <c r="P37" s="59"/>
      <c r="Q37" s="46"/>
      <c r="R37" s="46"/>
      <c r="S37" s="46"/>
      <c r="T37" s="46"/>
      <c r="U37" s="46"/>
      <c r="V37" s="46"/>
      <c r="W37" s="46" t="s">
        <v>241</v>
      </c>
      <c r="X37" s="46" t="s">
        <v>1254</v>
      </c>
      <c r="Y37" s="46" t="s">
        <v>1090</v>
      </c>
      <c r="Z37" s="46" t="s">
        <v>1091</v>
      </c>
      <c r="AA37" s="46"/>
      <c r="AB37" s="28"/>
      <c r="AC37" s="28"/>
    </row>
    <row r="38" s="27" customFormat="1" ht="141" spans="1:29">
      <c r="A38" s="46">
        <v>28</v>
      </c>
      <c r="B38" s="46" t="s">
        <v>249</v>
      </c>
      <c r="C38" s="46" t="s">
        <v>245</v>
      </c>
      <c r="D38" s="46" t="s">
        <v>36</v>
      </c>
      <c r="E38" s="46" t="s">
        <v>40</v>
      </c>
      <c r="F38" s="46" t="s">
        <v>41</v>
      </c>
      <c r="G38" s="46" t="s">
        <v>246</v>
      </c>
      <c r="H38" s="47" t="s">
        <v>1241</v>
      </c>
      <c r="I38" s="46" t="s">
        <v>44</v>
      </c>
      <c r="J38" s="46">
        <v>2200</v>
      </c>
      <c r="K38" s="59">
        <f t="shared" si="13"/>
        <v>396</v>
      </c>
      <c r="L38" s="59">
        <f t="shared" si="14"/>
        <v>396</v>
      </c>
      <c r="M38" s="59">
        <f t="shared" si="15"/>
        <v>396</v>
      </c>
      <c r="N38" s="59"/>
      <c r="O38" s="59"/>
      <c r="P38" s="59"/>
      <c r="Q38" s="46"/>
      <c r="R38" s="46"/>
      <c r="S38" s="46"/>
      <c r="T38" s="46"/>
      <c r="U38" s="46"/>
      <c r="V38" s="46"/>
      <c r="W38" s="46" t="s">
        <v>246</v>
      </c>
      <c r="X38" s="46" t="s">
        <v>1255</v>
      </c>
      <c r="Y38" s="46" t="s">
        <v>1090</v>
      </c>
      <c r="Z38" s="46" t="s">
        <v>1091</v>
      </c>
      <c r="AA38" s="46"/>
      <c r="AB38" s="28"/>
      <c r="AC38" s="28"/>
    </row>
    <row r="39" s="27" customFormat="1" ht="141" spans="1:29">
      <c r="A39" s="46">
        <v>29</v>
      </c>
      <c r="B39" s="46" t="s">
        <v>254</v>
      </c>
      <c r="C39" s="46" t="s">
        <v>250</v>
      </c>
      <c r="D39" s="46" t="s">
        <v>36</v>
      </c>
      <c r="E39" s="46" t="s">
        <v>40</v>
      </c>
      <c r="F39" s="46" t="s">
        <v>41</v>
      </c>
      <c r="G39" s="46" t="s">
        <v>251</v>
      </c>
      <c r="H39" s="47" t="s">
        <v>1241</v>
      </c>
      <c r="I39" s="46" t="s">
        <v>44</v>
      </c>
      <c r="J39" s="46">
        <v>2200</v>
      </c>
      <c r="K39" s="59">
        <f t="shared" si="13"/>
        <v>396</v>
      </c>
      <c r="L39" s="59">
        <f t="shared" si="14"/>
        <v>396</v>
      </c>
      <c r="M39" s="59">
        <f t="shared" si="15"/>
        <v>396</v>
      </c>
      <c r="N39" s="59"/>
      <c r="O39" s="59"/>
      <c r="P39" s="59"/>
      <c r="Q39" s="46"/>
      <c r="R39" s="46"/>
      <c r="S39" s="46"/>
      <c r="T39" s="46"/>
      <c r="U39" s="46"/>
      <c r="V39" s="46"/>
      <c r="W39" s="46" t="s">
        <v>251</v>
      </c>
      <c r="X39" s="46" t="s">
        <v>1256</v>
      </c>
      <c r="Y39" s="46" t="s">
        <v>1090</v>
      </c>
      <c r="Z39" s="46" t="s">
        <v>1091</v>
      </c>
      <c r="AA39" s="46"/>
      <c r="AB39" s="28"/>
      <c r="AC39" s="28"/>
    </row>
    <row r="40" s="27" customFormat="1" ht="141" spans="1:29">
      <c r="A40" s="46">
        <v>30</v>
      </c>
      <c r="B40" s="46" t="s">
        <v>259</v>
      </c>
      <c r="C40" s="46" t="s">
        <v>255</v>
      </c>
      <c r="D40" s="46" t="s">
        <v>36</v>
      </c>
      <c r="E40" s="46" t="s">
        <v>40</v>
      </c>
      <c r="F40" s="46" t="s">
        <v>41</v>
      </c>
      <c r="G40" s="46" t="s">
        <v>1257</v>
      </c>
      <c r="H40" s="47" t="s">
        <v>1241</v>
      </c>
      <c r="I40" s="46" t="s">
        <v>44</v>
      </c>
      <c r="J40" s="46">
        <v>2200</v>
      </c>
      <c r="K40" s="59">
        <f t="shared" si="13"/>
        <v>396</v>
      </c>
      <c r="L40" s="59">
        <f t="shared" si="14"/>
        <v>396</v>
      </c>
      <c r="M40" s="59">
        <f t="shared" si="15"/>
        <v>396</v>
      </c>
      <c r="N40" s="59"/>
      <c r="O40" s="59"/>
      <c r="P40" s="59"/>
      <c r="Q40" s="46"/>
      <c r="R40" s="46"/>
      <c r="S40" s="46"/>
      <c r="T40" s="46"/>
      <c r="U40" s="46"/>
      <c r="V40" s="46"/>
      <c r="W40" s="46" t="s">
        <v>256</v>
      </c>
      <c r="X40" s="46" t="s">
        <v>1258</v>
      </c>
      <c r="Y40" s="46" t="s">
        <v>1090</v>
      </c>
      <c r="Z40" s="46" t="s">
        <v>1091</v>
      </c>
      <c r="AA40" s="46"/>
      <c r="AB40" s="28"/>
      <c r="AC40" s="28"/>
    </row>
    <row r="41" s="27" customFormat="1" ht="141" spans="1:29">
      <c r="A41" s="46">
        <v>31</v>
      </c>
      <c r="B41" s="46" t="s">
        <v>264</v>
      </c>
      <c r="C41" s="46" t="s">
        <v>260</v>
      </c>
      <c r="D41" s="46" t="s">
        <v>36</v>
      </c>
      <c r="E41" s="46" t="s">
        <v>40</v>
      </c>
      <c r="F41" s="46" t="s">
        <v>41</v>
      </c>
      <c r="G41" s="46" t="s">
        <v>261</v>
      </c>
      <c r="H41" s="47" t="s">
        <v>1241</v>
      </c>
      <c r="I41" s="46" t="s">
        <v>44</v>
      </c>
      <c r="J41" s="46">
        <v>2200</v>
      </c>
      <c r="K41" s="59">
        <f t="shared" si="13"/>
        <v>396</v>
      </c>
      <c r="L41" s="59">
        <f t="shared" si="14"/>
        <v>396</v>
      </c>
      <c r="M41" s="59">
        <f t="shared" si="15"/>
        <v>396</v>
      </c>
      <c r="N41" s="59"/>
      <c r="O41" s="59"/>
      <c r="P41" s="59"/>
      <c r="Q41" s="46"/>
      <c r="R41" s="46"/>
      <c r="S41" s="46"/>
      <c r="T41" s="46"/>
      <c r="U41" s="46"/>
      <c r="V41" s="46"/>
      <c r="W41" s="46" t="s">
        <v>261</v>
      </c>
      <c r="X41" s="46" t="s">
        <v>1259</v>
      </c>
      <c r="Y41" s="46" t="s">
        <v>1090</v>
      </c>
      <c r="Z41" s="46" t="s">
        <v>1091</v>
      </c>
      <c r="AA41" s="46"/>
      <c r="AB41" s="28"/>
      <c r="AC41" s="28"/>
    </row>
    <row r="42" s="27" customFormat="1" ht="141" spans="1:29">
      <c r="A42" s="46">
        <v>32</v>
      </c>
      <c r="B42" s="46" t="s">
        <v>269</v>
      </c>
      <c r="C42" s="46" t="s">
        <v>265</v>
      </c>
      <c r="D42" s="46" t="s">
        <v>36</v>
      </c>
      <c r="E42" s="46" t="s">
        <v>40</v>
      </c>
      <c r="F42" s="46" t="s">
        <v>41</v>
      </c>
      <c r="G42" s="46" t="s">
        <v>1260</v>
      </c>
      <c r="H42" s="47" t="s">
        <v>1241</v>
      </c>
      <c r="I42" s="46" t="s">
        <v>44</v>
      </c>
      <c r="J42" s="46">
        <v>2200</v>
      </c>
      <c r="K42" s="59">
        <f t="shared" si="13"/>
        <v>396</v>
      </c>
      <c r="L42" s="59">
        <f t="shared" si="14"/>
        <v>396</v>
      </c>
      <c r="M42" s="59">
        <f t="shared" si="15"/>
        <v>396</v>
      </c>
      <c r="N42" s="59"/>
      <c r="O42" s="59"/>
      <c r="P42" s="59"/>
      <c r="Q42" s="46"/>
      <c r="R42" s="46"/>
      <c r="S42" s="46"/>
      <c r="T42" s="46"/>
      <c r="U42" s="46"/>
      <c r="V42" s="46"/>
      <c r="W42" s="46" t="s">
        <v>266</v>
      </c>
      <c r="X42" s="46" t="s">
        <v>1261</v>
      </c>
      <c r="Y42" s="46" t="s">
        <v>1090</v>
      </c>
      <c r="Z42" s="46" t="s">
        <v>1091</v>
      </c>
      <c r="AA42" s="46"/>
      <c r="AB42" s="28"/>
      <c r="AC42" s="28"/>
    </row>
    <row r="43" s="27" customFormat="1" ht="141" spans="1:29">
      <c r="A43" s="46">
        <v>33</v>
      </c>
      <c r="B43" s="46" t="s">
        <v>274</v>
      </c>
      <c r="C43" s="46" t="s">
        <v>270</v>
      </c>
      <c r="D43" s="46" t="s">
        <v>36</v>
      </c>
      <c r="E43" s="46" t="s">
        <v>40</v>
      </c>
      <c r="F43" s="46" t="s">
        <v>41</v>
      </c>
      <c r="G43" s="46" t="s">
        <v>1262</v>
      </c>
      <c r="H43" s="47" t="s">
        <v>1263</v>
      </c>
      <c r="I43" s="46" t="s">
        <v>44</v>
      </c>
      <c r="J43" s="46">
        <v>2367</v>
      </c>
      <c r="K43" s="59">
        <f t="shared" si="13"/>
        <v>395</v>
      </c>
      <c r="L43" s="59">
        <f t="shared" si="14"/>
        <v>395</v>
      </c>
      <c r="M43" s="59">
        <v>395</v>
      </c>
      <c r="N43" s="59"/>
      <c r="O43" s="59"/>
      <c r="P43" s="59"/>
      <c r="Q43" s="46"/>
      <c r="R43" s="46"/>
      <c r="S43" s="46"/>
      <c r="T43" s="46"/>
      <c r="U43" s="46"/>
      <c r="V43" s="46"/>
      <c r="W43" s="46" t="s">
        <v>271</v>
      </c>
      <c r="X43" s="46" t="s">
        <v>1264</v>
      </c>
      <c r="Y43" s="46" t="s">
        <v>1090</v>
      </c>
      <c r="Z43" s="46" t="s">
        <v>1091</v>
      </c>
      <c r="AA43" s="46"/>
      <c r="AB43" s="28"/>
      <c r="AC43" s="28"/>
    </row>
    <row r="44" s="27" customFormat="1" ht="141" spans="1:29">
      <c r="A44" s="46">
        <v>34</v>
      </c>
      <c r="B44" s="46" t="s">
        <v>279</v>
      </c>
      <c r="C44" s="46" t="s">
        <v>275</v>
      </c>
      <c r="D44" s="46" t="s">
        <v>36</v>
      </c>
      <c r="E44" s="46" t="s">
        <v>40</v>
      </c>
      <c r="F44" s="46" t="s">
        <v>41</v>
      </c>
      <c r="G44" s="46" t="s">
        <v>276</v>
      </c>
      <c r="H44" s="47" t="s">
        <v>1241</v>
      </c>
      <c r="I44" s="46" t="s">
        <v>44</v>
      </c>
      <c r="J44" s="46">
        <v>2200</v>
      </c>
      <c r="K44" s="59">
        <f t="shared" si="13"/>
        <v>396</v>
      </c>
      <c r="L44" s="59">
        <f t="shared" si="14"/>
        <v>396</v>
      </c>
      <c r="M44" s="59">
        <f>J44*0.18</f>
        <v>396</v>
      </c>
      <c r="N44" s="59"/>
      <c r="O44" s="59"/>
      <c r="P44" s="59"/>
      <c r="Q44" s="46"/>
      <c r="R44" s="46"/>
      <c r="S44" s="46"/>
      <c r="T44" s="46"/>
      <c r="U44" s="46"/>
      <c r="V44" s="46"/>
      <c r="W44" s="46" t="s">
        <v>276</v>
      </c>
      <c r="X44" s="46" t="s">
        <v>1265</v>
      </c>
      <c r="Y44" s="46" t="s">
        <v>1090</v>
      </c>
      <c r="Z44" s="46" t="s">
        <v>1091</v>
      </c>
      <c r="AA44" s="46"/>
      <c r="AB44" s="28"/>
      <c r="AC44" s="28"/>
    </row>
    <row r="45" s="27" customFormat="1" ht="141" spans="1:29">
      <c r="A45" s="46">
        <v>35</v>
      </c>
      <c r="B45" s="46" t="s">
        <v>284</v>
      </c>
      <c r="C45" s="46" t="s">
        <v>280</v>
      </c>
      <c r="D45" s="46" t="s">
        <v>36</v>
      </c>
      <c r="E45" s="46" t="s">
        <v>40</v>
      </c>
      <c r="F45" s="46" t="s">
        <v>41</v>
      </c>
      <c r="G45" s="46" t="s">
        <v>1266</v>
      </c>
      <c r="H45" s="47" t="s">
        <v>1267</v>
      </c>
      <c r="I45" s="46" t="s">
        <v>44</v>
      </c>
      <c r="J45" s="46">
        <v>2150</v>
      </c>
      <c r="K45" s="59">
        <f t="shared" si="13"/>
        <v>387</v>
      </c>
      <c r="L45" s="59">
        <f t="shared" si="14"/>
        <v>387</v>
      </c>
      <c r="M45" s="59">
        <f t="shared" si="15"/>
        <v>387</v>
      </c>
      <c r="N45" s="59"/>
      <c r="O45" s="59"/>
      <c r="P45" s="59"/>
      <c r="Q45" s="46"/>
      <c r="R45" s="46"/>
      <c r="S45" s="46"/>
      <c r="T45" s="46"/>
      <c r="U45" s="46"/>
      <c r="V45" s="46"/>
      <c r="W45" s="46" t="s">
        <v>281</v>
      </c>
      <c r="X45" s="46" t="s">
        <v>1268</v>
      </c>
      <c r="Y45" s="46" t="s">
        <v>1090</v>
      </c>
      <c r="Z45" s="46" t="s">
        <v>1091</v>
      </c>
      <c r="AA45" s="46"/>
      <c r="AB45" s="28"/>
      <c r="AC45" s="28"/>
    </row>
    <row r="46" s="27" customFormat="1" ht="141" spans="1:29">
      <c r="A46" s="46">
        <v>36</v>
      </c>
      <c r="B46" s="46" t="s">
        <v>289</v>
      </c>
      <c r="C46" s="46" t="s">
        <v>285</v>
      </c>
      <c r="D46" s="46" t="s">
        <v>36</v>
      </c>
      <c r="E46" s="46" t="s">
        <v>40</v>
      </c>
      <c r="F46" s="46" t="s">
        <v>41</v>
      </c>
      <c r="G46" s="46" t="s">
        <v>286</v>
      </c>
      <c r="H46" s="47" t="s">
        <v>1241</v>
      </c>
      <c r="I46" s="46" t="s">
        <v>44</v>
      </c>
      <c r="J46" s="46">
        <v>2200</v>
      </c>
      <c r="K46" s="59">
        <f t="shared" si="13"/>
        <v>396</v>
      </c>
      <c r="L46" s="59">
        <f t="shared" si="14"/>
        <v>396</v>
      </c>
      <c r="M46" s="59">
        <f t="shared" si="15"/>
        <v>396</v>
      </c>
      <c r="N46" s="59"/>
      <c r="O46" s="59"/>
      <c r="P46" s="59"/>
      <c r="Q46" s="46"/>
      <c r="R46" s="46"/>
      <c r="S46" s="46"/>
      <c r="T46" s="46"/>
      <c r="U46" s="46"/>
      <c r="V46" s="46"/>
      <c r="W46" s="46" t="s">
        <v>286</v>
      </c>
      <c r="X46" s="46" t="s">
        <v>737</v>
      </c>
      <c r="Y46" s="46" t="s">
        <v>1090</v>
      </c>
      <c r="Z46" s="46" t="s">
        <v>1091</v>
      </c>
      <c r="AA46" s="46"/>
      <c r="AB46" s="28"/>
      <c r="AC46" s="28"/>
    </row>
    <row r="47" s="27" customFormat="1" ht="141" spans="1:29">
      <c r="A47" s="46">
        <v>37</v>
      </c>
      <c r="B47" s="46" t="s">
        <v>294</v>
      </c>
      <c r="C47" s="46" t="s">
        <v>290</v>
      </c>
      <c r="D47" s="46" t="s">
        <v>36</v>
      </c>
      <c r="E47" s="46" t="s">
        <v>40</v>
      </c>
      <c r="F47" s="46" t="s">
        <v>41</v>
      </c>
      <c r="G47" s="46" t="s">
        <v>291</v>
      </c>
      <c r="H47" s="47" t="s">
        <v>1269</v>
      </c>
      <c r="I47" s="46" t="s">
        <v>44</v>
      </c>
      <c r="J47" s="46">
        <v>2000</v>
      </c>
      <c r="K47" s="59">
        <f t="shared" si="13"/>
        <v>360</v>
      </c>
      <c r="L47" s="59">
        <f t="shared" si="14"/>
        <v>360</v>
      </c>
      <c r="M47" s="59">
        <f t="shared" si="15"/>
        <v>360</v>
      </c>
      <c r="N47" s="59"/>
      <c r="O47" s="59"/>
      <c r="P47" s="59"/>
      <c r="Q47" s="46"/>
      <c r="R47" s="46"/>
      <c r="S47" s="46"/>
      <c r="T47" s="46"/>
      <c r="U47" s="46"/>
      <c r="V47" s="46"/>
      <c r="W47" s="46" t="s">
        <v>291</v>
      </c>
      <c r="X47" s="46" t="s">
        <v>1270</v>
      </c>
      <c r="Y47" s="46" t="s">
        <v>1090</v>
      </c>
      <c r="Z47" s="46" t="s">
        <v>1091</v>
      </c>
      <c r="AA47" s="46"/>
      <c r="AB47" s="28"/>
      <c r="AC47" s="28"/>
    </row>
    <row r="48" s="27" customFormat="1" ht="141" spans="1:29">
      <c r="A48" s="46">
        <v>38</v>
      </c>
      <c r="B48" s="46" t="s">
        <v>298</v>
      </c>
      <c r="C48" s="46" t="s">
        <v>295</v>
      </c>
      <c r="D48" s="46" t="s">
        <v>36</v>
      </c>
      <c r="E48" s="46" t="s">
        <v>40</v>
      </c>
      <c r="F48" s="46" t="s">
        <v>41</v>
      </c>
      <c r="G48" s="46" t="s">
        <v>222</v>
      </c>
      <c r="H48" s="47" t="s">
        <v>1271</v>
      </c>
      <c r="I48" s="46" t="s">
        <v>44</v>
      </c>
      <c r="J48" s="46">
        <v>2045</v>
      </c>
      <c r="K48" s="59">
        <f t="shared" si="13"/>
        <v>306</v>
      </c>
      <c r="L48" s="59">
        <f t="shared" si="14"/>
        <v>306</v>
      </c>
      <c r="M48" s="59">
        <v>306</v>
      </c>
      <c r="N48" s="59"/>
      <c r="O48" s="59"/>
      <c r="P48" s="59"/>
      <c r="Q48" s="46"/>
      <c r="R48" s="46"/>
      <c r="S48" s="46"/>
      <c r="T48" s="46"/>
      <c r="U48" s="46"/>
      <c r="V48" s="46"/>
      <c r="W48" s="46" t="s">
        <v>222</v>
      </c>
      <c r="X48" s="46" t="s">
        <v>1245</v>
      </c>
      <c r="Y48" s="46" t="s">
        <v>1090</v>
      </c>
      <c r="Z48" s="46" t="s">
        <v>1091</v>
      </c>
      <c r="AA48" s="46"/>
      <c r="AB48" s="28"/>
      <c r="AC48" s="28"/>
    </row>
    <row r="49" s="27" customFormat="1" ht="141" spans="1:29">
      <c r="A49" s="46">
        <v>39</v>
      </c>
      <c r="B49" s="46" t="s">
        <v>302</v>
      </c>
      <c r="C49" s="46" t="s">
        <v>299</v>
      </c>
      <c r="D49" s="46" t="s">
        <v>36</v>
      </c>
      <c r="E49" s="46" t="s">
        <v>40</v>
      </c>
      <c r="F49" s="46" t="s">
        <v>41</v>
      </c>
      <c r="G49" s="46" t="s">
        <v>227</v>
      </c>
      <c r="H49" s="47" t="s">
        <v>1272</v>
      </c>
      <c r="I49" s="46" t="s">
        <v>44</v>
      </c>
      <c r="J49" s="46">
        <v>2600</v>
      </c>
      <c r="K49" s="59">
        <f t="shared" si="13"/>
        <v>390</v>
      </c>
      <c r="L49" s="59">
        <f t="shared" si="14"/>
        <v>390</v>
      </c>
      <c r="M49" s="59">
        <f>J49*0.15</f>
        <v>390</v>
      </c>
      <c r="N49" s="59"/>
      <c r="O49" s="59"/>
      <c r="P49" s="59"/>
      <c r="Q49" s="46"/>
      <c r="R49" s="46"/>
      <c r="S49" s="46"/>
      <c r="T49" s="46"/>
      <c r="U49" s="46"/>
      <c r="V49" s="46"/>
      <c r="W49" s="46" t="s">
        <v>227</v>
      </c>
      <c r="X49" s="46" t="s">
        <v>1248</v>
      </c>
      <c r="Y49" s="46" t="s">
        <v>1090</v>
      </c>
      <c r="Z49" s="46" t="s">
        <v>1091</v>
      </c>
      <c r="AA49" s="46"/>
      <c r="AB49" s="28"/>
      <c r="AC49" s="28"/>
    </row>
    <row r="50" s="27" customFormat="1" ht="141" spans="1:29">
      <c r="A50" s="46">
        <v>40</v>
      </c>
      <c r="B50" s="46" t="s">
        <v>306</v>
      </c>
      <c r="C50" s="46" t="s">
        <v>303</v>
      </c>
      <c r="D50" s="46" t="s">
        <v>36</v>
      </c>
      <c r="E50" s="46" t="s">
        <v>40</v>
      </c>
      <c r="F50" s="46" t="s">
        <v>41</v>
      </c>
      <c r="G50" s="46" t="s">
        <v>99</v>
      </c>
      <c r="H50" s="47" t="s">
        <v>1273</v>
      </c>
      <c r="I50" s="46" t="s">
        <v>44</v>
      </c>
      <c r="J50" s="46">
        <v>4400</v>
      </c>
      <c r="K50" s="59">
        <f t="shared" si="13"/>
        <v>660</v>
      </c>
      <c r="L50" s="59">
        <f t="shared" si="14"/>
        <v>660</v>
      </c>
      <c r="M50" s="59">
        <f>J50*0.15</f>
        <v>660</v>
      </c>
      <c r="N50" s="59"/>
      <c r="O50" s="59"/>
      <c r="P50" s="59"/>
      <c r="Q50" s="46"/>
      <c r="R50" s="46"/>
      <c r="S50" s="46"/>
      <c r="T50" s="46"/>
      <c r="U50" s="46"/>
      <c r="V50" s="46"/>
      <c r="W50" s="46" t="s">
        <v>99</v>
      </c>
      <c r="X50" s="46" t="s">
        <v>1253</v>
      </c>
      <c r="Y50" s="46" t="s">
        <v>1090</v>
      </c>
      <c r="Z50" s="46" t="s">
        <v>1091</v>
      </c>
      <c r="AA50" s="46"/>
      <c r="AB50" s="28"/>
      <c r="AC50" s="28"/>
    </row>
    <row r="51" s="27" customFormat="1" ht="141" spans="1:29">
      <c r="A51" s="46">
        <v>42</v>
      </c>
      <c r="B51" s="46" t="s">
        <v>315</v>
      </c>
      <c r="C51" s="46" t="s">
        <v>312</v>
      </c>
      <c r="D51" s="46" t="s">
        <v>36</v>
      </c>
      <c r="E51" s="46" t="s">
        <v>40</v>
      </c>
      <c r="F51" s="46" t="s">
        <v>41</v>
      </c>
      <c r="G51" s="46" t="s">
        <v>241</v>
      </c>
      <c r="H51" s="47" t="s">
        <v>313</v>
      </c>
      <c r="I51" s="46" t="s">
        <v>44</v>
      </c>
      <c r="J51" s="46">
        <v>1500</v>
      </c>
      <c r="K51" s="59">
        <f t="shared" si="13"/>
        <v>225</v>
      </c>
      <c r="L51" s="59">
        <f t="shared" si="14"/>
        <v>225</v>
      </c>
      <c r="M51" s="59">
        <v>225</v>
      </c>
      <c r="N51" s="59"/>
      <c r="O51" s="59"/>
      <c r="P51" s="59"/>
      <c r="Q51" s="46"/>
      <c r="R51" s="46"/>
      <c r="S51" s="46"/>
      <c r="T51" s="46"/>
      <c r="U51" s="46"/>
      <c r="V51" s="46"/>
      <c r="W51" s="46" t="s">
        <v>241</v>
      </c>
      <c r="X51" s="46" t="s">
        <v>1254</v>
      </c>
      <c r="Y51" s="46" t="s">
        <v>1090</v>
      </c>
      <c r="Z51" s="46" t="s">
        <v>1091</v>
      </c>
      <c r="AA51" s="46"/>
      <c r="AB51" s="28"/>
      <c r="AC51" s="28"/>
    </row>
    <row r="52" s="27" customFormat="1" ht="141" spans="1:29">
      <c r="A52" s="46">
        <v>43</v>
      </c>
      <c r="B52" s="46" t="s">
        <v>319</v>
      </c>
      <c r="C52" s="46" t="s">
        <v>316</v>
      </c>
      <c r="D52" s="46" t="s">
        <v>36</v>
      </c>
      <c r="E52" s="46" t="s">
        <v>40</v>
      </c>
      <c r="F52" s="46" t="s">
        <v>41</v>
      </c>
      <c r="G52" s="46" t="s">
        <v>251</v>
      </c>
      <c r="H52" s="47" t="s">
        <v>1274</v>
      </c>
      <c r="I52" s="46" t="s">
        <v>44</v>
      </c>
      <c r="J52" s="46">
        <v>2200</v>
      </c>
      <c r="K52" s="59">
        <f t="shared" si="13"/>
        <v>330</v>
      </c>
      <c r="L52" s="59">
        <f t="shared" si="14"/>
        <v>330</v>
      </c>
      <c r="M52" s="59">
        <f>J52*0.15</f>
        <v>330</v>
      </c>
      <c r="N52" s="59"/>
      <c r="O52" s="59"/>
      <c r="P52" s="59"/>
      <c r="Q52" s="46"/>
      <c r="R52" s="46"/>
      <c r="S52" s="46"/>
      <c r="T52" s="46"/>
      <c r="U52" s="46"/>
      <c r="V52" s="46"/>
      <c r="W52" s="46" t="s">
        <v>251</v>
      </c>
      <c r="X52" s="46" t="s">
        <v>1256</v>
      </c>
      <c r="Y52" s="46" t="s">
        <v>1090</v>
      </c>
      <c r="Z52" s="46" t="s">
        <v>1091</v>
      </c>
      <c r="AA52" s="46"/>
      <c r="AB52" s="28"/>
      <c r="AC52" s="28"/>
    </row>
    <row r="53" s="28" customFormat="1" ht="141" spans="1:27">
      <c r="A53" s="46">
        <v>45</v>
      </c>
      <c r="B53" s="46" t="s">
        <v>331</v>
      </c>
      <c r="C53" s="46" t="s">
        <v>328</v>
      </c>
      <c r="D53" s="46" t="s">
        <v>36</v>
      </c>
      <c r="E53" s="46" t="s">
        <v>40</v>
      </c>
      <c r="F53" s="46" t="s">
        <v>41</v>
      </c>
      <c r="G53" s="46" t="s">
        <v>276</v>
      </c>
      <c r="H53" s="47" t="s">
        <v>1275</v>
      </c>
      <c r="I53" s="46" t="s">
        <v>44</v>
      </c>
      <c r="J53" s="46">
        <v>3500</v>
      </c>
      <c r="K53" s="59">
        <f t="shared" si="13"/>
        <v>525</v>
      </c>
      <c r="L53" s="59">
        <f t="shared" si="14"/>
        <v>525</v>
      </c>
      <c r="M53" s="59">
        <f>J53*0.15</f>
        <v>525</v>
      </c>
      <c r="N53" s="59"/>
      <c r="O53" s="59"/>
      <c r="P53" s="59"/>
      <c r="Q53" s="46"/>
      <c r="R53" s="46"/>
      <c r="S53" s="46"/>
      <c r="T53" s="46"/>
      <c r="U53" s="46"/>
      <c r="V53" s="46"/>
      <c r="W53" s="46" t="s">
        <v>276</v>
      </c>
      <c r="X53" s="46" t="s">
        <v>1265</v>
      </c>
      <c r="Y53" s="46" t="s">
        <v>1090</v>
      </c>
      <c r="Z53" s="46" t="s">
        <v>1091</v>
      </c>
      <c r="AA53" s="46"/>
    </row>
    <row r="54" s="28" customFormat="1" ht="141" spans="1:27">
      <c r="A54" s="46">
        <v>46</v>
      </c>
      <c r="B54" s="46" t="s">
        <v>335</v>
      </c>
      <c r="C54" s="46" t="s">
        <v>332</v>
      </c>
      <c r="D54" s="46" t="s">
        <v>36</v>
      </c>
      <c r="E54" s="46" t="s">
        <v>40</v>
      </c>
      <c r="F54" s="46" t="s">
        <v>41</v>
      </c>
      <c r="G54" s="46" t="s">
        <v>281</v>
      </c>
      <c r="H54" s="47" t="s">
        <v>1276</v>
      </c>
      <c r="I54" s="46" t="s">
        <v>44</v>
      </c>
      <c r="J54" s="46">
        <v>1900</v>
      </c>
      <c r="K54" s="59">
        <f t="shared" si="13"/>
        <v>285</v>
      </c>
      <c r="L54" s="59">
        <f t="shared" si="14"/>
        <v>285</v>
      </c>
      <c r="M54" s="59">
        <f>J54*0.15</f>
        <v>285</v>
      </c>
      <c r="N54" s="59"/>
      <c r="O54" s="59"/>
      <c r="P54" s="59"/>
      <c r="Q54" s="46"/>
      <c r="R54" s="46"/>
      <c r="S54" s="46"/>
      <c r="T54" s="46"/>
      <c r="U54" s="46"/>
      <c r="V54" s="46"/>
      <c r="W54" s="46" t="s">
        <v>281</v>
      </c>
      <c r="X54" s="46" t="s">
        <v>1268</v>
      </c>
      <c r="Y54" s="46" t="s">
        <v>1090</v>
      </c>
      <c r="Z54" s="46" t="s">
        <v>1091</v>
      </c>
      <c r="AA54" s="46"/>
    </row>
    <row r="55" s="27" customFormat="1" ht="132" customHeight="1" spans="1:29">
      <c r="A55" s="46">
        <v>47</v>
      </c>
      <c r="B55" s="46" t="s">
        <v>339</v>
      </c>
      <c r="C55" s="46" t="s">
        <v>336</v>
      </c>
      <c r="D55" s="46" t="s">
        <v>36</v>
      </c>
      <c r="E55" s="46" t="s">
        <v>40</v>
      </c>
      <c r="F55" s="46" t="s">
        <v>41</v>
      </c>
      <c r="G55" s="46" t="s">
        <v>286</v>
      </c>
      <c r="H55" s="47" t="s">
        <v>1277</v>
      </c>
      <c r="I55" s="46" t="s">
        <v>44</v>
      </c>
      <c r="J55" s="46">
        <v>2380</v>
      </c>
      <c r="K55" s="59">
        <f t="shared" si="13"/>
        <v>357</v>
      </c>
      <c r="L55" s="59">
        <f t="shared" si="14"/>
        <v>357</v>
      </c>
      <c r="M55" s="59">
        <f>J55*0.15</f>
        <v>357</v>
      </c>
      <c r="N55" s="59"/>
      <c r="O55" s="59"/>
      <c r="P55" s="59"/>
      <c r="Q55" s="46"/>
      <c r="R55" s="46"/>
      <c r="S55" s="46"/>
      <c r="T55" s="46"/>
      <c r="U55" s="46"/>
      <c r="V55" s="46"/>
      <c r="W55" s="46" t="s">
        <v>286</v>
      </c>
      <c r="X55" s="46" t="s">
        <v>737</v>
      </c>
      <c r="Y55" s="46" t="s">
        <v>1090</v>
      </c>
      <c r="Z55" s="46" t="s">
        <v>1091</v>
      </c>
      <c r="AA55" s="46"/>
      <c r="AB55" s="28"/>
      <c r="AC55" s="28"/>
    </row>
    <row r="56" s="27" customFormat="1" ht="141" spans="1:29">
      <c r="A56" s="46">
        <v>48</v>
      </c>
      <c r="B56" s="46" t="s">
        <v>358</v>
      </c>
      <c r="C56" s="46" t="s">
        <v>340</v>
      </c>
      <c r="D56" s="46" t="s">
        <v>36</v>
      </c>
      <c r="E56" s="46" t="s">
        <v>40</v>
      </c>
      <c r="F56" s="46" t="s">
        <v>41</v>
      </c>
      <c r="G56" s="46" t="s">
        <v>291</v>
      </c>
      <c r="H56" s="47" t="s">
        <v>341</v>
      </c>
      <c r="I56" s="46" t="s">
        <v>44</v>
      </c>
      <c r="J56" s="46">
        <v>4110</v>
      </c>
      <c r="K56" s="59">
        <f t="shared" si="13"/>
        <v>616.5</v>
      </c>
      <c r="L56" s="59">
        <f t="shared" si="14"/>
        <v>616.5</v>
      </c>
      <c r="M56" s="59">
        <v>616.5</v>
      </c>
      <c r="N56" s="59"/>
      <c r="O56" s="59"/>
      <c r="P56" s="59"/>
      <c r="Q56" s="46"/>
      <c r="R56" s="46"/>
      <c r="S56" s="46"/>
      <c r="T56" s="46"/>
      <c r="U56" s="46"/>
      <c r="V56" s="46"/>
      <c r="W56" s="46" t="s">
        <v>291</v>
      </c>
      <c r="X56" s="46" t="s">
        <v>1270</v>
      </c>
      <c r="Y56" s="46" t="s">
        <v>1090</v>
      </c>
      <c r="Z56" s="46" t="s">
        <v>1091</v>
      </c>
      <c r="AA56" s="46"/>
      <c r="AB56" s="28"/>
      <c r="AC56" s="28"/>
    </row>
    <row r="57" s="26" customFormat="1" ht="35.25" spans="1:27">
      <c r="A57" s="43" t="s">
        <v>357</v>
      </c>
      <c r="B57" s="43"/>
      <c r="C57" s="43"/>
      <c r="D57" s="44"/>
      <c r="E57" s="45"/>
      <c r="F57" s="45"/>
      <c r="G57" s="45"/>
      <c r="H57" s="45">
        <v>2</v>
      </c>
      <c r="I57" s="57"/>
      <c r="J57" s="57"/>
      <c r="K57" s="58">
        <f>SUM(K58:K59)</f>
        <v>205</v>
      </c>
      <c r="L57" s="58">
        <f>SUM(L58:L59)</f>
        <v>205</v>
      </c>
      <c r="M57" s="58">
        <f>SUM(M58:M59)</f>
        <v>120</v>
      </c>
      <c r="N57" s="58">
        <f t="shared" ref="N57:V57" si="16">SUM(N59:N59)</f>
        <v>0</v>
      </c>
      <c r="O57" s="58">
        <f t="shared" si="16"/>
        <v>0</v>
      </c>
      <c r="P57" s="58">
        <f t="shared" si="16"/>
        <v>0</v>
      </c>
      <c r="Q57" s="58">
        <f t="shared" si="16"/>
        <v>0</v>
      </c>
      <c r="R57" s="58">
        <f t="shared" si="16"/>
        <v>85</v>
      </c>
      <c r="S57" s="58">
        <f t="shared" si="16"/>
        <v>0</v>
      </c>
      <c r="T57" s="58">
        <f t="shared" si="16"/>
        <v>0</v>
      </c>
      <c r="U57" s="58">
        <f t="shared" si="16"/>
        <v>0</v>
      </c>
      <c r="V57" s="58">
        <f t="shared" si="16"/>
        <v>0</v>
      </c>
      <c r="W57" s="45"/>
      <c r="X57" s="45"/>
      <c r="Y57" s="66"/>
      <c r="Z57" s="66"/>
      <c r="AA57" s="66"/>
    </row>
    <row r="58" s="27" customFormat="1" ht="105.75" spans="1:29">
      <c r="A58" s="46">
        <v>49</v>
      </c>
      <c r="B58" s="46" t="s">
        <v>362</v>
      </c>
      <c r="C58" s="46" t="s">
        <v>359</v>
      </c>
      <c r="D58" s="46" t="s">
        <v>36</v>
      </c>
      <c r="E58" s="46" t="s">
        <v>40</v>
      </c>
      <c r="F58" s="46" t="s">
        <v>41</v>
      </c>
      <c r="G58" s="46" t="s">
        <v>227</v>
      </c>
      <c r="H58" s="47" t="s">
        <v>1143</v>
      </c>
      <c r="I58" s="46" t="s">
        <v>44</v>
      </c>
      <c r="J58" s="46">
        <v>600</v>
      </c>
      <c r="K58" s="59">
        <f>SUM(L58,T58,U58,V58)</f>
        <v>120</v>
      </c>
      <c r="L58" s="59">
        <f>SUM(M58:S58)</f>
        <v>120</v>
      </c>
      <c r="M58" s="59">
        <v>120</v>
      </c>
      <c r="N58" s="59"/>
      <c r="O58" s="59"/>
      <c r="P58" s="59"/>
      <c r="Q58" s="46"/>
      <c r="R58" s="46"/>
      <c r="S58" s="46"/>
      <c r="T58" s="46"/>
      <c r="U58" s="46"/>
      <c r="V58" s="46"/>
      <c r="W58" s="46" t="s">
        <v>227</v>
      </c>
      <c r="X58" s="46" t="s">
        <v>1248</v>
      </c>
      <c r="Y58" s="46" t="s">
        <v>1081</v>
      </c>
      <c r="Z58" s="46" t="s">
        <v>1082</v>
      </c>
      <c r="AA58" s="46"/>
      <c r="AB58" s="28"/>
      <c r="AC58" s="28"/>
    </row>
    <row r="59" s="28" customFormat="1" ht="141" spans="1:27">
      <c r="A59" s="46">
        <v>50</v>
      </c>
      <c r="B59" s="46" t="s">
        <v>377</v>
      </c>
      <c r="C59" s="46" t="s">
        <v>378</v>
      </c>
      <c r="D59" s="46" t="s">
        <v>36</v>
      </c>
      <c r="E59" s="46" t="s">
        <v>40</v>
      </c>
      <c r="F59" s="46" t="s">
        <v>41</v>
      </c>
      <c r="G59" s="46" t="s">
        <v>379</v>
      </c>
      <c r="H59" s="78" t="s">
        <v>380</v>
      </c>
      <c r="I59" s="77" t="s">
        <v>44</v>
      </c>
      <c r="J59" s="46">
        <v>280</v>
      </c>
      <c r="K59" s="59">
        <f>SUM(L59,T59,U59,V59)</f>
        <v>85</v>
      </c>
      <c r="L59" s="59">
        <f>SUM(M59:S59)</f>
        <v>85</v>
      </c>
      <c r="M59" s="59"/>
      <c r="N59" s="81"/>
      <c r="O59" s="59"/>
      <c r="P59" s="59"/>
      <c r="Q59" s="46"/>
      <c r="R59" s="46">
        <v>85</v>
      </c>
      <c r="S59" s="46"/>
      <c r="T59" s="46"/>
      <c r="U59" s="46"/>
      <c r="V59" s="46"/>
      <c r="W59" s="46" t="s">
        <v>379</v>
      </c>
      <c r="X59" s="46" t="s">
        <v>1278</v>
      </c>
      <c r="Y59" s="46" t="s">
        <v>1081</v>
      </c>
      <c r="Z59" s="46" t="s">
        <v>1082</v>
      </c>
      <c r="AA59" s="46"/>
    </row>
    <row r="60" s="26" customFormat="1" ht="35.25" spans="1:27">
      <c r="A60" s="43" t="s">
        <v>1279</v>
      </c>
      <c r="B60" s="43"/>
      <c r="C60" s="43"/>
      <c r="D60" s="44"/>
      <c r="E60" s="45"/>
      <c r="F60" s="45"/>
      <c r="G60" s="45"/>
      <c r="H60" s="45">
        <v>2</v>
      </c>
      <c r="I60" s="57"/>
      <c r="J60" s="57"/>
      <c r="K60" s="58">
        <f>SUM(K61:K62)</f>
        <v>3049.89</v>
      </c>
      <c r="L60" s="58">
        <f>SUM(L61:L62)</f>
        <v>3049.89</v>
      </c>
      <c r="M60" s="58">
        <f>SUM(M61:M62)</f>
        <v>3049.89</v>
      </c>
      <c r="N60" s="58">
        <f t="shared" ref="N60:V60" si="17">SUM(N62:N62)</f>
        <v>0</v>
      </c>
      <c r="O60" s="58">
        <f t="shared" si="17"/>
        <v>0</v>
      </c>
      <c r="P60" s="58">
        <f t="shared" si="17"/>
        <v>0</v>
      </c>
      <c r="Q60" s="58">
        <f t="shared" si="17"/>
        <v>0</v>
      </c>
      <c r="R60" s="58">
        <f t="shared" si="17"/>
        <v>0</v>
      </c>
      <c r="S60" s="58">
        <f t="shared" si="17"/>
        <v>0</v>
      </c>
      <c r="T60" s="58">
        <f t="shared" si="17"/>
        <v>0</v>
      </c>
      <c r="U60" s="58">
        <f t="shared" si="17"/>
        <v>0</v>
      </c>
      <c r="V60" s="58">
        <f t="shared" si="17"/>
        <v>0</v>
      </c>
      <c r="W60" s="45"/>
      <c r="X60" s="45"/>
      <c r="Y60" s="66"/>
      <c r="Z60" s="66"/>
      <c r="AA60" s="66"/>
    </row>
    <row r="61" s="28" customFormat="1" ht="282" spans="1:27">
      <c r="A61" s="46">
        <v>51</v>
      </c>
      <c r="B61" s="46" t="s">
        <v>398</v>
      </c>
      <c r="C61" s="46" t="s">
        <v>1145</v>
      </c>
      <c r="D61" s="46" t="s">
        <v>36</v>
      </c>
      <c r="E61" s="46" t="s">
        <v>40</v>
      </c>
      <c r="F61" s="46" t="s">
        <v>41</v>
      </c>
      <c r="G61" s="46" t="s">
        <v>400</v>
      </c>
      <c r="H61" s="47" t="s">
        <v>401</v>
      </c>
      <c r="I61" s="46" t="s">
        <v>181</v>
      </c>
      <c r="J61" s="46">
        <v>87</v>
      </c>
      <c r="K61" s="59">
        <f>SUM(L61,T61:V61)</f>
        <v>69.89</v>
      </c>
      <c r="L61" s="59">
        <f>SUM(M61:S61)</f>
        <v>69.89</v>
      </c>
      <c r="M61" s="59">
        <v>69.89</v>
      </c>
      <c r="N61" s="59"/>
      <c r="O61" s="59"/>
      <c r="P61" s="59"/>
      <c r="Q61" s="46"/>
      <c r="R61" s="46"/>
      <c r="S61" s="46"/>
      <c r="T61" s="46"/>
      <c r="U61" s="46"/>
      <c r="V61" s="46"/>
      <c r="W61" s="46" t="s">
        <v>222</v>
      </c>
      <c r="X61" s="46" t="s">
        <v>1245</v>
      </c>
      <c r="Y61" s="46" t="s">
        <v>409</v>
      </c>
      <c r="Z61" s="46" t="s">
        <v>410</v>
      </c>
      <c r="AA61" s="46"/>
    </row>
    <row r="62" s="68" customFormat="1" ht="105.75" spans="1:29">
      <c r="A62" s="46">
        <v>52</v>
      </c>
      <c r="B62" s="46" t="s">
        <v>411</v>
      </c>
      <c r="C62" s="46" t="s">
        <v>422</v>
      </c>
      <c r="D62" s="46" t="s">
        <v>36</v>
      </c>
      <c r="E62" s="46" t="s">
        <v>40</v>
      </c>
      <c r="F62" s="46" t="s">
        <v>41</v>
      </c>
      <c r="G62" s="46" t="s">
        <v>423</v>
      </c>
      <c r="H62" s="47" t="s">
        <v>1146</v>
      </c>
      <c r="I62" s="46" t="s">
        <v>425</v>
      </c>
      <c r="J62" s="46">
        <v>4.9</v>
      </c>
      <c r="K62" s="59">
        <f>SUM(L62,T62:V62)</f>
        <v>2980</v>
      </c>
      <c r="L62" s="59">
        <f>SUM(M62:S62)</f>
        <v>2980</v>
      </c>
      <c r="M62" s="59">
        <v>2980</v>
      </c>
      <c r="N62" s="59"/>
      <c r="O62" s="59"/>
      <c r="P62" s="59"/>
      <c r="Q62" s="46"/>
      <c r="R62" s="46"/>
      <c r="S62" s="46"/>
      <c r="T62" s="46"/>
      <c r="U62" s="46"/>
      <c r="V62" s="46"/>
      <c r="W62" s="46" t="s">
        <v>308</v>
      </c>
      <c r="X62" s="46" t="s">
        <v>1280</v>
      </c>
      <c r="Y62" s="46" t="s">
        <v>409</v>
      </c>
      <c r="Z62" s="46" t="s">
        <v>410</v>
      </c>
      <c r="AA62" s="46" t="s">
        <v>1281</v>
      </c>
      <c r="AB62" s="28"/>
      <c r="AC62" s="28"/>
    </row>
    <row r="63" s="26" customFormat="1" ht="35.25" spans="1:27">
      <c r="A63" s="43" t="s">
        <v>449</v>
      </c>
      <c r="B63" s="43"/>
      <c r="C63" s="43"/>
      <c r="D63" s="44"/>
      <c r="E63" s="45"/>
      <c r="F63" s="45"/>
      <c r="G63" s="45"/>
      <c r="H63" s="45">
        <v>5</v>
      </c>
      <c r="I63" s="57"/>
      <c r="J63" s="57"/>
      <c r="K63" s="58">
        <f t="shared" ref="K63:V63" si="18">SUM(K64:K68)</f>
        <v>3795</v>
      </c>
      <c r="L63" s="58">
        <f t="shared" si="18"/>
        <v>3795</v>
      </c>
      <c r="M63" s="58">
        <f t="shared" si="18"/>
        <v>3795</v>
      </c>
      <c r="N63" s="58">
        <f t="shared" si="18"/>
        <v>0</v>
      </c>
      <c r="O63" s="58">
        <f t="shared" si="18"/>
        <v>0</v>
      </c>
      <c r="P63" s="58">
        <f t="shared" si="18"/>
        <v>0</v>
      </c>
      <c r="Q63" s="58">
        <f t="shared" si="18"/>
        <v>0</v>
      </c>
      <c r="R63" s="58">
        <f t="shared" si="18"/>
        <v>0</v>
      </c>
      <c r="S63" s="58">
        <f t="shared" si="18"/>
        <v>0</v>
      </c>
      <c r="T63" s="58">
        <f t="shared" si="18"/>
        <v>0</v>
      </c>
      <c r="U63" s="58">
        <f t="shared" si="18"/>
        <v>0</v>
      </c>
      <c r="V63" s="58">
        <f t="shared" si="18"/>
        <v>0</v>
      </c>
      <c r="W63" s="45"/>
      <c r="X63" s="45"/>
      <c r="Y63" s="66"/>
      <c r="Z63" s="66"/>
      <c r="AA63" s="66"/>
    </row>
    <row r="64" s="28" customFormat="1" ht="211.5" spans="1:27">
      <c r="A64" s="46">
        <v>53</v>
      </c>
      <c r="B64" s="46" t="s">
        <v>421</v>
      </c>
      <c r="C64" s="46" t="s">
        <v>1147</v>
      </c>
      <c r="D64" s="46" t="s">
        <v>36</v>
      </c>
      <c r="E64" s="46" t="s">
        <v>70</v>
      </c>
      <c r="F64" s="46" t="s">
        <v>452</v>
      </c>
      <c r="G64" s="46" t="s">
        <v>453</v>
      </c>
      <c r="H64" s="78" t="s">
        <v>1282</v>
      </c>
      <c r="I64" s="77" t="s">
        <v>472</v>
      </c>
      <c r="J64" s="77">
        <v>4</v>
      </c>
      <c r="K64" s="59">
        <f>SUM(L64,T64:V64)</f>
        <v>2000</v>
      </c>
      <c r="L64" s="59">
        <f>SUM(M64:S64)</f>
        <v>2000</v>
      </c>
      <c r="M64" s="59">
        <v>2000</v>
      </c>
      <c r="N64" s="81"/>
      <c r="O64" s="81"/>
      <c r="P64" s="81"/>
      <c r="Q64" s="83"/>
      <c r="R64" s="83"/>
      <c r="S64" s="83"/>
      <c r="T64" s="83"/>
      <c r="U64" s="83"/>
      <c r="V64" s="83"/>
      <c r="W64" s="46" t="s">
        <v>139</v>
      </c>
      <c r="X64" s="46" t="s">
        <v>609</v>
      </c>
      <c r="Y64" s="46" t="s">
        <v>79</v>
      </c>
      <c r="Z64" s="46" t="s">
        <v>1135</v>
      </c>
      <c r="AA64" s="46"/>
    </row>
    <row r="65" s="28" customFormat="1" ht="105.75" spans="1:27">
      <c r="A65" s="46">
        <v>54</v>
      </c>
      <c r="B65" s="46" t="s">
        <v>456</v>
      </c>
      <c r="C65" s="46" t="s">
        <v>474</v>
      </c>
      <c r="D65" s="46" t="s">
        <v>36</v>
      </c>
      <c r="E65" s="46" t="s">
        <v>475</v>
      </c>
      <c r="F65" s="46" t="s">
        <v>41</v>
      </c>
      <c r="G65" s="46" t="s">
        <v>1052</v>
      </c>
      <c r="H65" s="78" t="s">
        <v>1283</v>
      </c>
      <c r="I65" s="77" t="s">
        <v>477</v>
      </c>
      <c r="J65" s="77">
        <v>10</v>
      </c>
      <c r="K65" s="59">
        <f>SUM(L65,T65:V65)</f>
        <v>500</v>
      </c>
      <c r="L65" s="59">
        <f>SUM(M65:S65)</f>
        <v>500</v>
      </c>
      <c r="M65" s="59">
        <v>500</v>
      </c>
      <c r="N65" s="81"/>
      <c r="O65" s="81">
        <v>0</v>
      </c>
      <c r="P65" s="81">
        <v>0</v>
      </c>
      <c r="Q65" s="83">
        <v>0</v>
      </c>
      <c r="R65" s="83">
        <v>0</v>
      </c>
      <c r="S65" s="83">
        <v>0</v>
      </c>
      <c r="T65" s="83">
        <v>0</v>
      </c>
      <c r="U65" s="83">
        <v>0</v>
      </c>
      <c r="V65" s="83">
        <v>0</v>
      </c>
      <c r="W65" s="46" t="s">
        <v>139</v>
      </c>
      <c r="X65" s="46" t="s">
        <v>609</v>
      </c>
      <c r="Y65" s="46" t="s">
        <v>79</v>
      </c>
      <c r="Z65" s="46" t="s">
        <v>1135</v>
      </c>
      <c r="AA65" s="46"/>
    </row>
    <row r="66" s="28" customFormat="1" ht="141" spans="1:27">
      <c r="A66" s="46">
        <v>55</v>
      </c>
      <c r="B66" s="46" t="s">
        <v>463</v>
      </c>
      <c r="C66" s="46" t="s">
        <v>480</v>
      </c>
      <c r="D66" s="46" t="s">
        <v>36</v>
      </c>
      <c r="E66" s="46" t="s">
        <v>475</v>
      </c>
      <c r="F66" s="46" t="s">
        <v>41</v>
      </c>
      <c r="G66" s="46" t="s">
        <v>1052</v>
      </c>
      <c r="H66" s="78" t="s">
        <v>1284</v>
      </c>
      <c r="I66" s="77" t="s">
        <v>482</v>
      </c>
      <c r="J66" s="77">
        <v>1</v>
      </c>
      <c r="K66" s="59">
        <f>SUM(L66,T66:V66)</f>
        <v>200</v>
      </c>
      <c r="L66" s="59">
        <f>SUM(M66:S66)</f>
        <v>200</v>
      </c>
      <c r="M66" s="59">
        <v>200</v>
      </c>
      <c r="N66" s="81"/>
      <c r="O66" s="81"/>
      <c r="P66" s="81"/>
      <c r="Q66" s="94"/>
      <c r="R66" s="94"/>
      <c r="S66" s="94"/>
      <c r="T66" s="94"/>
      <c r="U66" s="94"/>
      <c r="V66" s="94"/>
      <c r="W66" s="46" t="s">
        <v>139</v>
      </c>
      <c r="X66" s="46" t="s">
        <v>609</v>
      </c>
      <c r="Y66" s="46" t="s">
        <v>79</v>
      </c>
      <c r="Z66" s="46" t="s">
        <v>1135</v>
      </c>
      <c r="AA66" s="46"/>
    </row>
    <row r="67" s="27" customFormat="1" ht="105.75" spans="1:29">
      <c r="A67" s="46">
        <v>56</v>
      </c>
      <c r="B67" s="46" t="s">
        <v>469</v>
      </c>
      <c r="C67" s="46" t="s">
        <v>485</v>
      </c>
      <c r="D67" s="46" t="s">
        <v>36</v>
      </c>
      <c r="E67" s="46" t="s">
        <v>70</v>
      </c>
      <c r="F67" s="46" t="s">
        <v>41</v>
      </c>
      <c r="G67" s="46" t="s">
        <v>438</v>
      </c>
      <c r="H67" s="78" t="s">
        <v>486</v>
      </c>
      <c r="I67" s="77" t="s">
        <v>487</v>
      </c>
      <c r="J67" s="77">
        <v>1</v>
      </c>
      <c r="K67" s="59">
        <f>SUM(L67,T67:V67)</f>
        <v>395</v>
      </c>
      <c r="L67" s="59">
        <f>SUM(M67:S67)</f>
        <v>395</v>
      </c>
      <c r="M67" s="59">
        <v>395</v>
      </c>
      <c r="N67" s="81"/>
      <c r="O67" s="81"/>
      <c r="P67" s="81"/>
      <c r="Q67" s="94"/>
      <c r="R67" s="94"/>
      <c r="S67" s="94"/>
      <c r="T67" s="94"/>
      <c r="U67" s="94"/>
      <c r="V67" s="94"/>
      <c r="W67" s="46" t="s">
        <v>308</v>
      </c>
      <c r="X67" s="46" t="s">
        <v>1280</v>
      </c>
      <c r="Y67" s="46" t="s">
        <v>79</v>
      </c>
      <c r="Z67" s="46" t="s">
        <v>1135</v>
      </c>
      <c r="AA67" s="46"/>
      <c r="AB67" s="28"/>
      <c r="AC67" s="28"/>
    </row>
    <row r="68" s="28" customFormat="1" ht="141" spans="1:27">
      <c r="A68" s="46">
        <v>57</v>
      </c>
      <c r="B68" s="46" t="s">
        <v>473</v>
      </c>
      <c r="C68" s="46" t="s">
        <v>513</v>
      </c>
      <c r="D68" s="46" t="s">
        <v>36</v>
      </c>
      <c r="E68" s="46" t="s">
        <v>475</v>
      </c>
      <c r="F68" s="46" t="s">
        <v>41</v>
      </c>
      <c r="G68" s="46" t="s">
        <v>1052</v>
      </c>
      <c r="H68" s="78" t="s">
        <v>1151</v>
      </c>
      <c r="I68" s="77" t="s">
        <v>515</v>
      </c>
      <c r="J68" s="77">
        <v>650</v>
      </c>
      <c r="K68" s="59">
        <f>SUM(L68,T68:V68)</f>
        <v>700</v>
      </c>
      <c r="L68" s="59">
        <f>SUM(M68:S68)</f>
        <v>700</v>
      </c>
      <c r="M68" s="59">
        <v>700</v>
      </c>
      <c r="N68" s="81"/>
      <c r="O68" s="81"/>
      <c r="P68" s="81"/>
      <c r="Q68" s="94"/>
      <c r="R68" s="94"/>
      <c r="S68" s="94"/>
      <c r="T68" s="94"/>
      <c r="U68" s="94"/>
      <c r="V68" s="94"/>
      <c r="W68" s="46" t="s">
        <v>139</v>
      </c>
      <c r="X68" s="46" t="s">
        <v>609</v>
      </c>
      <c r="Y68" s="46" t="s">
        <v>79</v>
      </c>
      <c r="Z68" s="46" t="s">
        <v>1135</v>
      </c>
      <c r="AA68" s="46"/>
    </row>
    <row r="69" s="26" customFormat="1" ht="35.25" spans="1:27">
      <c r="A69" s="43" t="s">
        <v>517</v>
      </c>
      <c r="B69" s="43"/>
      <c r="C69" s="43"/>
      <c r="D69" s="44"/>
      <c r="E69" s="45"/>
      <c r="F69" s="45"/>
      <c r="G69" s="45"/>
      <c r="H69" s="45">
        <v>29</v>
      </c>
      <c r="I69" s="57"/>
      <c r="J69" s="57"/>
      <c r="K69" s="58">
        <f t="shared" ref="K69:V69" si="19">SUM(K70:K97)</f>
        <v>22373.3</v>
      </c>
      <c r="L69" s="58">
        <f t="shared" si="19"/>
        <v>22373.3</v>
      </c>
      <c r="M69" s="58">
        <f t="shared" si="19"/>
        <v>12402.5</v>
      </c>
      <c r="N69" s="58">
        <f t="shared" si="19"/>
        <v>7387.5</v>
      </c>
      <c r="O69" s="58">
        <f t="shared" si="19"/>
        <v>0</v>
      </c>
      <c r="P69" s="58">
        <f t="shared" si="19"/>
        <v>2583.3</v>
      </c>
      <c r="Q69" s="58">
        <f t="shared" si="19"/>
        <v>0</v>
      </c>
      <c r="R69" s="58">
        <f t="shared" si="19"/>
        <v>0</v>
      </c>
      <c r="S69" s="58">
        <f t="shared" si="19"/>
        <v>0</v>
      </c>
      <c r="T69" s="58">
        <f t="shared" si="19"/>
        <v>0</v>
      </c>
      <c r="U69" s="58">
        <f t="shared" si="19"/>
        <v>0</v>
      </c>
      <c r="V69" s="58">
        <f t="shared" si="19"/>
        <v>0</v>
      </c>
      <c r="W69" s="45"/>
      <c r="X69" s="45"/>
      <c r="Y69" s="66"/>
      <c r="Z69" s="66"/>
      <c r="AA69" s="66"/>
    </row>
    <row r="70" s="69" customFormat="1" ht="141" spans="1:29">
      <c r="A70" s="46">
        <v>58</v>
      </c>
      <c r="B70" s="46" t="s">
        <v>479</v>
      </c>
      <c r="C70" s="46" t="s">
        <v>1152</v>
      </c>
      <c r="D70" s="46" t="s">
        <v>36</v>
      </c>
      <c r="E70" s="88" t="s">
        <v>520</v>
      </c>
      <c r="F70" s="88" t="s">
        <v>452</v>
      </c>
      <c r="G70" s="88" t="s">
        <v>521</v>
      </c>
      <c r="H70" s="78" t="s">
        <v>1153</v>
      </c>
      <c r="I70" s="88" t="s">
        <v>181</v>
      </c>
      <c r="J70" s="88">
        <v>1</v>
      </c>
      <c r="K70" s="59">
        <f>SUM(L70,T70:V70)</f>
        <v>240</v>
      </c>
      <c r="L70" s="59">
        <f>SUM(M70:S70)</f>
        <v>240</v>
      </c>
      <c r="M70" s="88">
        <v>240</v>
      </c>
      <c r="N70" s="88"/>
      <c r="O70" s="88"/>
      <c r="P70" s="88"/>
      <c r="Q70" s="88"/>
      <c r="R70" s="88"/>
      <c r="S70" s="88"/>
      <c r="T70" s="88"/>
      <c r="U70" s="88"/>
      <c r="V70" s="88"/>
      <c r="W70" s="88" t="s">
        <v>266</v>
      </c>
      <c r="X70" s="46" t="s">
        <v>1261</v>
      </c>
      <c r="Y70" s="46" t="s">
        <v>1099</v>
      </c>
      <c r="Z70" s="46" t="s">
        <v>1100</v>
      </c>
      <c r="AA70" s="88"/>
      <c r="AB70" s="88"/>
      <c r="AC70" s="95"/>
    </row>
    <row r="71" s="28" customFormat="1" ht="150" customHeight="1" spans="1:27">
      <c r="A71" s="46">
        <v>60</v>
      </c>
      <c r="B71" s="46" t="s">
        <v>518</v>
      </c>
      <c r="C71" s="46" t="s">
        <v>555</v>
      </c>
      <c r="D71" s="46" t="s">
        <v>36</v>
      </c>
      <c r="E71" s="46" t="s">
        <v>520</v>
      </c>
      <c r="F71" s="46" t="s">
        <v>41</v>
      </c>
      <c r="G71" s="46" t="s">
        <v>556</v>
      </c>
      <c r="H71" s="47" t="s">
        <v>1154</v>
      </c>
      <c r="I71" s="93" t="s">
        <v>425</v>
      </c>
      <c r="J71" s="93">
        <v>10000</v>
      </c>
      <c r="K71" s="59">
        <f t="shared" ref="K71:K77" si="20">SUM(L71,T71:V71)</f>
        <v>2000</v>
      </c>
      <c r="L71" s="59">
        <f t="shared" ref="L71:L77" si="21">SUM(M71:S71)</f>
        <v>2000</v>
      </c>
      <c r="M71" s="59">
        <v>2000</v>
      </c>
      <c r="N71" s="59"/>
      <c r="O71" s="59"/>
      <c r="P71" s="59"/>
      <c r="Q71" s="46"/>
      <c r="R71" s="46"/>
      <c r="S71" s="46"/>
      <c r="T71" s="46"/>
      <c r="U71" s="46"/>
      <c r="V71" s="46"/>
      <c r="W71" s="46" t="s">
        <v>276</v>
      </c>
      <c r="X71" s="46" t="s">
        <v>1265</v>
      </c>
      <c r="Y71" s="46" t="s">
        <v>530</v>
      </c>
      <c r="Z71" s="46" t="s">
        <v>531</v>
      </c>
      <c r="AA71" s="46"/>
    </row>
    <row r="72" s="28" customFormat="1" ht="157" customHeight="1" spans="1:27">
      <c r="A72" s="46">
        <v>61</v>
      </c>
      <c r="B72" s="46" t="s">
        <v>525</v>
      </c>
      <c r="C72" s="46" t="s">
        <v>561</v>
      </c>
      <c r="D72" s="46" t="s">
        <v>36</v>
      </c>
      <c r="E72" s="46" t="s">
        <v>520</v>
      </c>
      <c r="F72" s="46" t="s">
        <v>41</v>
      </c>
      <c r="G72" s="46" t="s">
        <v>556</v>
      </c>
      <c r="H72" s="47" t="s">
        <v>1155</v>
      </c>
      <c r="I72" s="93" t="s">
        <v>425</v>
      </c>
      <c r="J72" s="93">
        <v>16000</v>
      </c>
      <c r="K72" s="59">
        <f t="shared" si="20"/>
        <v>2900</v>
      </c>
      <c r="L72" s="59">
        <f t="shared" si="21"/>
        <v>2900</v>
      </c>
      <c r="M72" s="59">
        <v>2900</v>
      </c>
      <c r="N72" s="59"/>
      <c r="O72" s="59"/>
      <c r="P72" s="59"/>
      <c r="Q72" s="46"/>
      <c r="R72" s="46"/>
      <c r="S72" s="46"/>
      <c r="T72" s="46"/>
      <c r="U72" s="46"/>
      <c r="V72" s="46"/>
      <c r="W72" s="46" t="s">
        <v>276</v>
      </c>
      <c r="X72" s="46" t="s">
        <v>1265</v>
      </c>
      <c r="Y72" s="46" t="s">
        <v>530</v>
      </c>
      <c r="Z72" s="46" t="s">
        <v>531</v>
      </c>
      <c r="AA72" s="46"/>
    </row>
    <row r="73" s="28" customFormat="1" ht="256" customHeight="1" spans="1:27">
      <c r="A73" s="46">
        <v>62</v>
      </c>
      <c r="B73" s="46" t="s">
        <v>532</v>
      </c>
      <c r="C73" s="46" t="s">
        <v>566</v>
      </c>
      <c r="D73" s="46" t="s">
        <v>36</v>
      </c>
      <c r="E73" s="46" t="s">
        <v>442</v>
      </c>
      <c r="F73" s="46" t="s">
        <v>41</v>
      </c>
      <c r="G73" s="46" t="s">
        <v>567</v>
      </c>
      <c r="H73" s="47" t="s">
        <v>1285</v>
      </c>
      <c r="I73" s="46" t="s">
        <v>425</v>
      </c>
      <c r="J73" s="46">
        <v>9600</v>
      </c>
      <c r="K73" s="59">
        <f t="shared" si="20"/>
        <v>790</v>
      </c>
      <c r="L73" s="59">
        <f t="shared" si="21"/>
        <v>790</v>
      </c>
      <c r="M73" s="59">
        <v>790</v>
      </c>
      <c r="N73" s="59"/>
      <c r="O73" s="59"/>
      <c r="P73" s="59"/>
      <c r="Q73" s="46"/>
      <c r="R73" s="46"/>
      <c r="S73" s="46"/>
      <c r="T73" s="46"/>
      <c r="U73" s="46"/>
      <c r="V73" s="46"/>
      <c r="W73" s="46" t="s">
        <v>271</v>
      </c>
      <c r="X73" s="46" t="s">
        <v>1264</v>
      </c>
      <c r="Y73" s="46" t="s">
        <v>447</v>
      </c>
      <c r="Z73" s="46" t="s">
        <v>448</v>
      </c>
      <c r="AA73" s="46"/>
    </row>
    <row r="74" s="27" customFormat="1" ht="192" customHeight="1" spans="1:29">
      <c r="A74" s="46">
        <v>63</v>
      </c>
      <c r="B74" s="46" t="s">
        <v>539</v>
      </c>
      <c r="C74" s="46" t="s">
        <v>572</v>
      </c>
      <c r="D74" s="46" t="s">
        <v>36</v>
      </c>
      <c r="E74" s="46" t="s">
        <v>1156</v>
      </c>
      <c r="F74" s="46" t="s">
        <v>41</v>
      </c>
      <c r="G74" s="46" t="s">
        <v>573</v>
      </c>
      <c r="H74" s="47" t="s">
        <v>1157</v>
      </c>
      <c r="I74" s="46" t="s">
        <v>44</v>
      </c>
      <c r="J74" s="46">
        <v>200</v>
      </c>
      <c r="K74" s="59">
        <f t="shared" si="20"/>
        <v>295</v>
      </c>
      <c r="L74" s="59">
        <f t="shared" si="21"/>
        <v>295</v>
      </c>
      <c r="M74" s="59">
        <v>295</v>
      </c>
      <c r="N74" s="59"/>
      <c r="O74" s="59"/>
      <c r="P74" s="59"/>
      <c r="Q74" s="46"/>
      <c r="R74" s="46"/>
      <c r="S74" s="46"/>
      <c r="T74" s="46"/>
      <c r="U74" s="46"/>
      <c r="V74" s="46"/>
      <c r="W74" s="46" t="s">
        <v>271</v>
      </c>
      <c r="X74" s="46" t="s">
        <v>1264</v>
      </c>
      <c r="Y74" s="46" t="s">
        <v>409</v>
      </c>
      <c r="Z74" s="46" t="s">
        <v>410</v>
      </c>
      <c r="AA74" s="46" t="s">
        <v>1286</v>
      </c>
      <c r="AB74" s="28"/>
      <c r="AC74" s="28"/>
    </row>
    <row r="75" s="28" customFormat="1" ht="281" customHeight="1" spans="1:27">
      <c r="A75" s="46">
        <v>64</v>
      </c>
      <c r="B75" s="46" t="s">
        <v>554</v>
      </c>
      <c r="C75" s="46" t="s">
        <v>578</v>
      </c>
      <c r="D75" s="46" t="s">
        <v>36</v>
      </c>
      <c r="E75" s="46" t="s">
        <v>534</v>
      </c>
      <c r="F75" s="46" t="s">
        <v>41</v>
      </c>
      <c r="G75" s="46" t="s">
        <v>579</v>
      </c>
      <c r="H75" s="47" t="s">
        <v>580</v>
      </c>
      <c r="I75" s="46" t="s">
        <v>181</v>
      </c>
      <c r="J75" s="46">
        <v>1</v>
      </c>
      <c r="K75" s="59">
        <f t="shared" si="20"/>
        <v>270</v>
      </c>
      <c r="L75" s="59">
        <f t="shared" si="21"/>
        <v>270</v>
      </c>
      <c r="M75" s="59">
        <v>270</v>
      </c>
      <c r="N75" s="59"/>
      <c r="O75" s="59"/>
      <c r="P75" s="59"/>
      <c r="Q75" s="46"/>
      <c r="R75" s="46"/>
      <c r="S75" s="46"/>
      <c r="T75" s="46"/>
      <c r="U75" s="46"/>
      <c r="V75" s="46"/>
      <c r="W75" s="46" t="s">
        <v>217</v>
      </c>
      <c r="X75" s="46" t="s">
        <v>1242</v>
      </c>
      <c r="Y75" s="46" t="s">
        <v>530</v>
      </c>
      <c r="Z75" s="46" t="s">
        <v>531</v>
      </c>
      <c r="AA75" s="46"/>
    </row>
    <row r="76" s="28" customFormat="1" ht="141" spans="1:27">
      <c r="A76" s="46">
        <v>65</v>
      </c>
      <c r="B76" s="46" t="s">
        <v>565</v>
      </c>
      <c r="C76" s="46" t="s">
        <v>600</v>
      </c>
      <c r="D76" s="46" t="s">
        <v>36</v>
      </c>
      <c r="E76" s="46" t="s">
        <v>541</v>
      </c>
      <c r="F76" s="46" t="s">
        <v>41</v>
      </c>
      <c r="G76" s="46" t="s">
        <v>601</v>
      </c>
      <c r="H76" s="47" t="s">
        <v>602</v>
      </c>
      <c r="I76" s="46" t="s">
        <v>181</v>
      </c>
      <c r="J76" s="46">
        <v>2</v>
      </c>
      <c r="K76" s="59">
        <f t="shared" si="20"/>
        <v>240</v>
      </c>
      <c r="L76" s="59">
        <f t="shared" si="21"/>
        <v>240</v>
      </c>
      <c r="M76" s="59">
        <v>240</v>
      </c>
      <c r="N76" s="59"/>
      <c r="O76" s="59"/>
      <c r="P76" s="59"/>
      <c r="Q76" s="46"/>
      <c r="R76" s="46"/>
      <c r="S76" s="46"/>
      <c r="T76" s="46"/>
      <c r="U76" s="46"/>
      <c r="V76" s="46"/>
      <c r="W76" s="46" t="s">
        <v>281</v>
      </c>
      <c r="X76" s="46" t="s">
        <v>1268</v>
      </c>
      <c r="Y76" s="46" t="s">
        <v>530</v>
      </c>
      <c r="Z76" s="46" t="s">
        <v>531</v>
      </c>
      <c r="AA76" s="46"/>
    </row>
    <row r="77" s="28" customFormat="1" ht="148" customHeight="1" spans="1:27">
      <c r="A77" s="46">
        <v>66</v>
      </c>
      <c r="B77" s="46" t="s">
        <v>571</v>
      </c>
      <c r="C77" s="46" t="s">
        <v>611</v>
      </c>
      <c r="D77" s="46" t="s">
        <v>36</v>
      </c>
      <c r="E77" s="46" t="s">
        <v>534</v>
      </c>
      <c r="F77" s="89" t="s">
        <v>41</v>
      </c>
      <c r="G77" s="77" t="s">
        <v>612</v>
      </c>
      <c r="H77" s="78" t="s">
        <v>1158</v>
      </c>
      <c r="I77" s="77" t="s">
        <v>425</v>
      </c>
      <c r="J77" s="77">
        <v>5000</v>
      </c>
      <c r="K77" s="59">
        <f t="shared" si="20"/>
        <v>395</v>
      </c>
      <c r="L77" s="59">
        <f t="shared" si="21"/>
        <v>395</v>
      </c>
      <c r="M77" s="59">
        <v>395</v>
      </c>
      <c r="N77" s="80"/>
      <c r="O77" s="80"/>
      <c r="P77" s="80"/>
      <c r="Q77" s="77"/>
      <c r="R77" s="77"/>
      <c r="S77" s="77"/>
      <c r="T77" s="77"/>
      <c r="U77" s="89"/>
      <c r="V77" s="89"/>
      <c r="W77" s="77" t="s">
        <v>291</v>
      </c>
      <c r="X77" s="46" t="s">
        <v>1270</v>
      </c>
      <c r="Y77" s="46" t="s">
        <v>530</v>
      </c>
      <c r="Z77" s="46" t="s">
        <v>531</v>
      </c>
      <c r="AA77" s="46"/>
    </row>
    <row r="78" s="28" customFormat="1" ht="141" spans="1:27">
      <c r="A78" s="46">
        <v>67</v>
      </c>
      <c r="B78" s="46" t="s">
        <v>593</v>
      </c>
      <c r="C78" s="46" t="s">
        <v>628</v>
      </c>
      <c r="D78" s="46" t="s">
        <v>36</v>
      </c>
      <c r="E78" s="46" t="s">
        <v>40</v>
      </c>
      <c r="F78" s="89" t="s">
        <v>41</v>
      </c>
      <c r="G78" s="77" t="s">
        <v>413</v>
      </c>
      <c r="H78" s="78" t="s">
        <v>1287</v>
      </c>
      <c r="I78" s="77" t="s">
        <v>44</v>
      </c>
      <c r="J78" s="77">
        <v>46</v>
      </c>
      <c r="K78" s="59">
        <f t="shared" ref="K78:K97" si="22">SUM(L78,T78:V78)</f>
        <v>390</v>
      </c>
      <c r="L78" s="59">
        <f t="shared" ref="L78:L97" si="23">SUM(M78:S78)</f>
        <v>390</v>
      </c>
      <c r="M78" s="59"/>
      <c r="N78" s="80"/>
      <c r="O78" s="80"/>
      <c r="P78" s="80">
        <v>390</v>
      </c>
      <c r="Q78" s="77"/>
      <c r="R78" s="77"/>
      <c r="S78" s="77"/>
      <c r="T78" s="77"/>
      <c r="U78" s="89"/>
      <c r="V78" s="89"/>
      <c r="W78" s="77" t="s">
        <v>246</v>
      </c>
      <c r="X78" s="46" t="s">
        <v>1255</v>
      </c>
      <c r="Y78" s="46" t="s">
        <v>1072</v>
      </c>
      <c r="Z78" s="46" t="s">
        <v>1073</v>
      </c>
      <c r="AA78" s="46"/>
    </row>
    <row r="79" s="28" customFormat="1" ht="105.75" spans="1:27">
      <c r="A79" s="46">
        <v>68</v>
      </c>
      <c r="B79" s="46" t="s">
        <v>599</v>
      </c>
      <c r="C79" s="46" t="s">
        <v>1160</v>
      </c>
      <c r="D79" s="46" t="s">
        <v>36</v>
      </c>
      <c r="E79" s="46" t="s">
        <v>40</v>
      </c>
      <c r="F79" s="89" t="s">
        <v>41</v>
      </c>
      <c r="G79" s="77" t="s">
        <v>493</v>
      </c>
      <c r="H79" s="78" t="s">
        <v>1161</v>
      </c>
      <c r="I79" s="77" t="s">
        <v>181</v>
      </c>
      <c r="J79" s="77">
        <v>1</v>
      </c>
      <c r="K79" s="59">
        <f t="shared" si="22"/>
        <v>120</v>
      </c>
      <c r="L79" s="59">
        <f t="shared" si="23"/>
        <v>120</v>
      </c>
      <c r="M79" s="59"/>
      <c r="N79" s="80"/>
      <c r="O79" s="80"/>
      <c r="P79" s="80">
        <v>120</v>
      </c>
      <c r="Q79" s="77"/>
      <c r="R79" s="77"/>
      <c r="S79" s="77"/>
      <c r="T79" s="77"/>
      <c r="U79" s="89"/>
      <c r="V79" s="89"/>
      <c r="W79" s="77" t="s">
        <v>217</v>
      </c>
      <c r="X79" s="46" t="s">
        <v>1242</v>
      </c>
      <c r="Y79" s="46" t="s">
        <v>1072</v>
      </c>
      <c r="Z79" s="46" t="s">
        <v>1073</v>
      </c>
      <c r="AA79" s="46"/>
    </row>
    <row r="80" s="27" customFormat="1" ht="141" spans="1:29">
      <c r="A80" s="46">
        <v>69</v>
      </c>
      <c r="B80" s="46" t="s">
        <v>610</v>
      </c>
      <c r="C80" s="46" t="s">
        <v>641</v>
      </c>
      <c r="D80" s="46" t="s">
        <v>36</v>
      </c>
      <c r="E80" s="46" t="s">
        <v>70</v>
      </c>
      <c r="F80" s="46" t="s">
        <v>41</v>
      </c>
      <c r="G80" s="46" t="s">
        <v>453</v>
      </c>
      <c r="H80" s="47" t="s">
        <v>1288</v>
      </c>
      <c r="I80" s="77" t="s">
        <v>44</v>
      </c>
      <c r="J80" s="46">
        <v>46</v>
      </c>
      <c r="K80" s="59">
        <f t="shared" si="22"/>
        <v>395</v>
      </c>
      <c r="L80" s="59">
        <f t="shared" si="23"/>
        <v>395</v>
      </c>
      <c r="M80" s="59"/>
      <c r="N80" s="80">
        <v>395</v>
      </c>
      <c r="O80" s="80"/>
      <c r="P80" s="80"/>
      <c r="Q80" s="77"/>
      <c r="R80" s="77"/>
      <c r="S80" s="77"/>
      <c r="T80" s="77"/>
      <c r="U80" s="89"/>
      <c r="V80" s="89"/>
      <c r="W80" s="46" t="s">
        <v>1090</v>
      </c>
      <c r="X80" s="46" t="s">
        <v>1091</v>
      </c>
      <c r="Y80" s="46" t="s">
        <v>79</v>
      </c>
      <c r="Z80" s="46" t="s">
        <v>1135</v>
      </c>
      <c r="AA80" s="46"/>
      <c r="AB80" s="28"/>
      <c r="AC80" s="28"/>
    </row>
    <row r="81" s="28" customFormat="1" ht="105.75" spans="1:27">
      <c r="A81" s="46">
        <v>70</v>
      </c>
      <c r="B81" s="46" t="s">
        <v>616</v>
      </c>
      <c r="C81" s="46" t="s">
        <v>657</v>
      </c>
      <c r="D81" s="46" t="s">
        <v>36</v>
      </c>
      <c r="E81" s="46" t="s">
        <v>70</v>
      </c>
      <c r="F81" s="46" t="s">
        <v>41</v>
      </c>
      <c r="G81" s="46" t="s">
        <v>453</v>
      </c>
      <c r="H81" s="47" t="s">
        <v>1289</v>
      </c>
      <c r="I81" s="77" t="s">
        <v>503</v>
      </c>
      <c r="J81" s="46">
        <v>21</v>
      </c>
      <c r="K81" s="59">
        <f t="shared" si="22"/>
        <v>1700</v>
      </c>
      <c r="L81" s="59">
        <f t="shared" si="23"/>
        <v>1700</v>
      </c>
      <c r="M81" s="59"/>
      <c r="N81" s="59">
        <v>1700</v>
      </c>
      <c r="O81" s="59"/>
      <c r="P81" s="59"/>
      <c r="Q81" s="46"/>
      <c r="R81" s="46"/>
      <c r="S81" s="46"/>
      <c r="T81" s="46"/>
      <c r="U81" s="46"/>
      <c r="V81" s="46"/>
      <c r="W81" s="77" t="s">
        <v>139</v>
      </c>
      <c r="X81" s="46" t="s">
        <v>609</v>
      </c>
      <c r="Y81" s="77" t="s">
        <v>504</v>
      </c>
      <c r="Z81" s="46" t="s">
        <v>505</v>
      </c>
      <c r="AA81" s="46"/>
    </row>
    <row r="82" s="28" customFormat="1" ht="105.75" spans="1:27">
      <c r="A82" s="46">
        <v>71</v>
      </c>
      <c r="B82" s="46" t="s">
        <v>627</v>
      </c>
      <c r="C82" s="46" t="s">
        <v>661</v>
      </c>
      <c r="D82" s="46" t="s">
        <v>36</v>
      </c>
      <c r="E82" s="46" t="s">
        <v>40</v>
      </c>
      <c r="F82" s="46" t="s">
        <v>41</v>
      </c>
      <c r="G82" s="46" t="s">
        <v>217</v>
      </c>
      <c r="H82" s="47" t="s">
        <v>1290</v>
      </c>
      <c r="I82" s="46" t="s">
        <v>503</v>
      </c>
      <c r="J82" s="46">
        <v>4</v>
      </c>
      <c r="K82" s="59">
        <f t="shared" si="22"/>
        <v>300</v>
      </c>
      <c r="L82" s="59">
        <f t="shared" si="23"/>
        <v>300</v>
      </c>
      <c r="M82" s="59"/>
      <c r="N82" s="59"/>
      <c r="O82" s="59"/>
      <c r="P82" s="59">
        <v>300</v>
      </c>
      <c r="Q82" s="46"/>
      <c r="R82" s="46"/>
      <c r="S82" s="46"/>
      <c r="T82" s="46"/>
      <c r="U82" s="46"/>
      <c r="V82" s="46"/>
      <c r="W82" s="46" t="s">
        <v>217</v>
      </c>
      <c r="X82" s="46" t="s">
        <v>1242</v>
      </c>
      <c r="Y82" s="46" t="s">
        <v>504</v>
      </c>
      <c r="Z82" s="46" t="s">
        <v>505</v>
      </c>
      <c r="AA82" s="46"/>
    </row>
    <row r="83" s="28" customFormat="1" ht="105.75" spans="1:27">
      <c r="A83" s="46">
        <v>72</v>
      </c>
      <c r="B83" s="46" t="s">
        <v>634</v>
      </c>
      <c r="C83" s="46" t="s">
        <v>665</v>
      </c>
      <c r="D83" s="46" t="s">
        <v>36</v>
      </c>
      <c r="E83" s="46" t="s">
        <v>40</v>
      </c>
      <c r="F83" s="46" t="s">
        <v>41</v>
      </c>
      <c r="G83" s="46" t="s">
        <v>1291</v>
      </c>
      <c r="H83" s="47" t="s">
        <v>1292</v>
      </c>
      <c r="I83" s="46" t="s">
        <v>503</v>
      </c>
      <c r="J83" s="46">
        <v>5.5</v>
      </c>
      <c r="K83" s="59">
        <f t="shared" si="22"/>
        <v>395</v>
      </c>
      <c r="L83" s="59">
        <f t="shared" si="23"/>
        <v>395</v>
      </c>
      <c r="M83" s="59"/>
      <c r="N83" s="59">
        <v>395</v>
      </c>
      <c r="O83" s="59"/>
      <c r="P83" s="59"/>
      <c r="Q83" s="46"/>
      <c r="R83" s="46"/>
      <c r="S83" s="46"/>
      <c r="T83" s="46"/>
      <c r="U83" s="46"/>
      <c r="V83" s="46"/>
      <c r="W83" s="46" t="s">
        <v>222</v>
      </c>
      <c r="X83" s="46" t="s">
        <v>1245</v>
      </c>
      <c r="Y83" s="46" t="s">
        <v>504</v>
      </c>
      <c r="Z83" s="46" t="s">
        <v>505</v>
      </c>
      <c r="AA83" s="46"/>
    </row>
    <row r="84" s="28" customFormat="1" ht="105.75" spans="1:27">
      <c r="A84" s="46">
        <v>73</v>
      </c>
      <c r="B84" s="46" t="s">
        <v>640</v>
      </c>
      <c r="C84" s="46" t="s">
        <v>669</v>
      </c>
      <c r="D84" s="46" t="s">
        <v>36</v>
      </c>
      <c r="E84" s="46" t="s">
        <v>40</v>
      </c>
      <c r="F84" s="46" t="s">
        <v>41</v>
      </c>
      <c r="G84" s="46" t="s">
        <v>227</v>
      </c>
      <c r="H84" s="47" t="s">
        <v>1293</v>
      </c>
      <c r="I84" s="46" t="s">
        <v>503</v>
      </c>
      <c r="J84" s="46">
        <v>16</v>
      </c>
      <c r="K84" s="59">
        <f t="shared" si="22"/>
        <v>1200</v>
      </c>
      <c r="L84" s="59">
        <f t="shared" si="23"/>
        <v>1200</v>
      </c>
      <c r="M84" s="59"/>
      <c r="N84" s="59">
        <f>J84*75</f>
        <v>1200</v>
      </c>
      <c r="O84" s="59"/>
      <c r="P84" s="59"/>
      <c r="Q84" s="46"/>
      <c r="R84" s="46"/>
      <c r="S84" s="46"/>
      <c r="T84" s="46"/>
      <c r="U84" s="46"/>
      <c r="V84" s="46"/>
      <c r="W84" s="46" t="s">
        <v>227</v>
      </c>
      <c r="X84" s="46" t="s">
        <v>1248</v>
      </c>
      <c r="Y84" s="46" t="s">
        <v>504</v>
      </c>
      <c r="Z84" s="46" t="s">
        <v>505</v>
      </c>
      <c r="AA84" s="46"/>
    </row>
    <row r="85" s="28" customFormat="1" ht="70.5" spans="1:27">
      <c r="A85" s="46">
        <v>74</v>
      </c>
      <c r="B85" s="46" t="s">
        <v>643</v>
      </c>
      <c r="C85" s="46" t="s">
        <v>673</v>
      </c>
      <c r="D85" s="46" t="s">
        <v>36</v>
      </c>
      <c r="E85" s="46" t="s">
        <v>40</v>
      </c>
      <c r="F85" s="46" t="s">
        <v>41</v>
      </c>
      <c r="G85" s="46" t="s">
        <v>232</v>
      </c>
      <c r="H85" s="47" t="s">
        <v>1294</v>
      </c>
      <c r="I85" s="46" t="s">
        <v>503</v>
      </c>
      <c r="J85" s="46">
        <v>12</v>
      </c>
      <c r="K85" s="59">
        <f t="shared" si="22"/>
        <v>900</v>
      </c>
      <c r="L85" s="59">
        <f t="shared" si="23"/>
        <v>900</v>
      </c>
      <c r="M85" s="59"/>
      <c r="N85" s="59">
        <f>J85*75</f>
        <v>900</v>
      </c>
      <c r="O85" s="59"/>
      <c r="P85" s="59"/>
      <c r="Q85" s="46"/>
      <c r="R85" s="46"/>
      <c r="S85" s="46"/>
      <c r="T85" s="46"/>
      <c r="U85" s="46"/>
      <c r="V85" s="46"/>
      <c r="W85" s="46" t="s">
        <v>232</v>
      </c>
      <c r="X85" s="46" t="s">
        <v>1250</v>
      </c>
      <c r="Y85" s="46" t="s">
        <v>504</v>
      </c>
      <c r="Z85" s="46" t="s">
        <v>505</v>
      </c>
      <c r="AA85" s="46"/>
    </row>
    <row r="86" s="28" customFormat="1" ht="121" customHeight="1" spans="1:27">
      <c r="A86" s="46">
        <v>75</v>
      </c>
      <c r="B86" s="46" t="s">
        <v>651</v>
      </c>
      <c r="C86" s="46" t="s">
        <v>677</v>
      </c>
      <c r="D86" s="46" t="s">
        <v>36</v>
      </c>
      <c r="E86" s="46" t="s">
        <v>40</v>
      </c>
      <c r="F86" s="46" t="s">
        <v>41</v>
      </c>
      <c r="G86" s="46" t="s">
        <v>99</v>
      </c>
      <c r="H86" s="47" t="s">
        <v>1295</v>
      </c>
      <c r="I86" s="46" t="s">
        <v>503</v>
      </c>
      <c r="J86" s="46">
        <v>12.264</v>
      </c>
      <c r="K86" s="59">
        <f t="shared" si="22"/>
        <v>919.8</v>
      </c>
      <c r="L86" s="59">
        <f t="shared" si="23"/>
        <v>919.8</v>
      </c>
      <c r="M86" s="59"/>
      <c r="N86" s="59"/>
      <c r="O86" s="59"/>
      <c r="P86" s="59">
        <f>J86*75</f>
        <v>919.8</v>
      </c>
      <c r="Q86" s="46"/>
      <c r="R86" s="46"/>
      <c r="S86" s="46"/>
      <c r="T86" s="46"/>
      <c r="U86" s="46"/>
      <c r="V86" s="46"/>
      <c r="W86" s="46" t="s">
        <v>99</v>
      </c>
      <c r="X86" s="46" t="s">
        <v>1253</v>
      </c>
      <c r="Y86" s="46" t="s">
        <v>504</v>
      </c>
      <c r="Z86" s="46" t="s">
        <v>505</v>
      </c>
      <c r="AA86" s="46"/>
    </row>
    <row r="87" s="28" customFormat="1" ht="105.75" spans="1:27">
      <c r="A87" s="46">
        <v>76</v>
      </c>
      <c r="B87" s="46" t="s">
        <v>656</v>
      </c>
      <c r="C87" s="46" t="s">
        <v>681</v>
      </c>
      <c r="D87" s="46" t="s">
        <v>36</v>
      </c>
      <c r="E87" s="46" t="s">
        <v>40</v>
      </c>
      <c r="F87" s="46" t="s">
        <v>41</v>
      </c>
      <c r="G87" s="46" t="s">
        <v>246</v>
      </c>
      <c r="H87" s="47" t="s">
        <v>1169</v>
      </c>
      <c r="I87" s="46" t="s">
        <v>503</v>
      </c>
      <c r="J87" s="46">
        <v>5.5</v>
      </c>
      <c r="K87" s="59">
        <f t="shared" si="22"/>
        <v>412.5</v>
      </c>
      <c r="L87" s="59">
        <f t="shared" si="23"/>
        <v>412.5</v>
      </c>
      <c r="M87" s="59"/>
      <c r="N87" s="59"/>
      <c r="O87" s="59"/>
      <c r="P87" s="59">
        <f>J87*75</f>
        <v>412.5</v>
      </c>
      <c r="Q87" s="46"/>
      <c r="R87" s="46"/>
      <c r="S87" s="46"/>
      <c r="T87" s="46"/>
      <c r="U87" s="46"/>
      <c r="V87" s="46"/>
      <c r="W87" s="46" t="s">
        <v>246</v>
      </c>
      <c r="X87" s="46" t="s">
        <v>1255</v>
      </c>
      <c r="Y87" s="46" t="s">
        <v>504</v>
      </c>
      <c r="Z87" s="46" t="s">
        <v>505</v>
      </c>
      <c r="AA87" s="46"/>
    </row>
    <row r="88" s="28" customFormat="1" ht="70.5" spans="1:27">
      <c r="A88" s="46">
        <v>77</v>
      </c>
      <c r="B88" s="46" t="s">
        <v>660</v>
      </c>
      <c r="C88" s="46" t="s">
        <v>685</v>
      </c>
      <c r="D88" s="46" t="s">
        <v>36</v>
      </c>
      <c r="E88" s="46" t="s">
        <v>40</v>
      </c>
      <c r="F88" s="46" t="s">
        <v>41</v>
      </c>
      <c r="G88" s="46" t="s">
        <v>686</v>
      </c>
      <c r="H88" s="47" t="s">
        <v>1296</v>
      </c>
      <c r="I88" s="46" t="s">
        <v>503</v>
      </c>
      <c r="J88" s="46">
        <v>9</v>
      </c>
      <c r="K88" s="59">
        <f t="shared" si="22"/>
        <v>675</v>
      </c>
      <c r="L88" s="59">
        <f t="shared" si="23"/>
        <v>675</v>
      </c>
      <c r="M88" s="59"/>
      <c r="N88" s="59">
        <f>J88*75</f>
        <v>675</v>
      </c>
      <c r="O88" s="59"/>
      <c r="P88" s="59"/>
      <c r="Q88" s="46"/>
      <c r="R88" s="46"/>
      <c r="S88" s="46"/>
      <c r="T88" s="46"/>
      <c r="U88" s="46"/>
      <c r="V88" s="46"/>
      <c r="W88" s="46" t="s">
        <v>686</v>
      </c>
      <c r="X88" s="46" t="s">
        <v>1297</v>
      </c>
      <c r="Y88" s="46" t="s">
        <v>504</v>
      </c>
      <c r="Z88" s="46" t="s">
        <v>505</v>
      </c>
      <c r="AA88" s="46"/>
    </row>
    <row r="89" s="28" customFormat="1" ht="128" customHeight="1" spans="1:27">
      <c r="A89" s="46">
        <v>78</v>
      </c>
      <c r="B89" s="46" t="s">
        <v>664</v>
      </c>
      <c r="C89" s="46" t="s">
        <v>690</v>
      </c>
      <c r="D89" s="46" t="s">
        <v>36</v>
      </c>
      <c r="E89" s="46" t="s">
        <v>40</v>
      </c>
      <c r="F89" s="46" t="s">
        <v>41</v>
      </c>
      <c r="G89" s="46" t="s">
        <v>251</v>
      </c>
      <c r="H89" s="47" t="s">
        <v>1298</v>
      </c>
      <c r="I89" s="46" t="s">
        <v>503</v>
      </c>
      <c r="J89" s="46">
        <v>5.2</v>
      </c>
      <c r="K89" s="59">
        <f t="shared" si="22"/>
        <v>390</v>
      </c>
      <c r="L89" s="59">
        <f t="shared" si="23"/>
        <v>390</v>
      </c>
      <c r="M89" s="59"/>
      <c r="N89" s="59">
        <f>J89*75</f>
        <v>390</v>
      </c>
      <c r="O89" s="59"/>
      <c r="P89" s="59"/>
      <c r="Q89" s="46"/>
      <c r="R89" s="46"/>
      <c r="S89" s="46"/>
      <c r="T89" s="46"/>
      <c r="U89" s="46"/>
      <c r="V89" s="46"/>
      <c r="W89" s="46" t="s">
        <v>251</v>
      </c>
      <c r="X89" s="46" t="s">
        <v>1256</v>
      </c>
      <c r="Y89" s="46" t="s">
        <v>504</v>
      </c>
      <c r="Z89" s="46" t="s">
        <v>505</v>
      </c>
      <c r="AA89" s="46"/>
    </row>
    <row r="90" s="28" customFormat="1" ht="70.5" spans="1:27">
      <c r="A90" s="46">
        <v>79</v>
      </c>
      <c r="B90" s="46" t="s">
        <v>668</v>
      </c>
      <c r="C90" s="46" t="s">
        <v>694</v>
      </c>
      <c r="D90" s="46" t="s">
        <v>36</v>
      </c>
      <c r="E90" s="46" t="s">
        <v>40</v>
      </c>
      <c r="F90" s="46" t="s">
        <v>41</v>
      </c>
      <c r="G90" s="46" t="s">
        <v>261</v>
      </c>
      <c r="H90" s="47" t="s">
        <v>1299</v>
      </c>
      <c r="I90" s="46" t="s">
        <v>503</v>
      </c>
      <c r="J90" s="46">
        <v>15</v>
      </c>
      <c r="K90" s="59">
        <f t="shared" si="22"/>
        <v>1125</v>
      </c>
      <c r="L90" s="59">
        <f t="shared" si="23"/>
        <v>1125</v>
      </c>
      <c r="M90" s="59">
        <f>J90*75</f>
        <v>1125</v>
      </c>
      <c r="N90" s="59"/>
      <c r="O90" s="59"/>
      <c r="P90" s="59"/>
      <c r="Q90" s="46"/>
      <c r="R90" s="46"/>
      <c r="S90" s="46"/>
      <c r="T90" s="46"/>
      <c r="U90" s="46"/>
      <c r="V90" s="46"/>
      <c r="W90" s="46" t="s">
        <v>261</v>
      </c>
      <c r="X90" s="46" t="s">
        <v>1259</v>
      </c>
      <c r="Y90" s="46" t="s">
        <v>504</v>
      </c>
      <c r="Z90" s="46" t="s">
        <v>505</v>
      </c>
      <c r="AA90" s="46"/>
    </row>
    <row r="91" s="28" customFormat="1" ht="105.75" spans="1:27">
      <c r="A91" s="46">
        <v>80</v>
      </c>
      <c r="B91" s="46" t="s">
        <v>672</v>
      </c>
      <c r="C91" s="46" t="s">
        <v>698</v>
      </c>
      <c r="D91" s="46" t="s">
        <v>36</v>
      </c>
      <c r="E91" s="46" t="s">
        <v>40</v>
      </c>
      <c r="F91" s="46" t="s">
        <v>41</v>
      </c>
      <c r="G91" s="46" t="s">
        <v>266</v>
      </c>
      <c r="H91" s="47" t="s">
        <v>1300</v>
      </c>
      <c r="I91" s="46" t="s">
        <v>503</v>
      </c>
      <c r="J91" s="46">
        <v>20</v>
      </c>
      <c r="K91" s="59">
        <f t="shared" si="22"/>
        <v>1500</v>
      </c>
      <c r="L91" s="59">
        <f t="shared" si="23"/>
        <v>1500</v>
      </c>
      <c r="M91" s="59">
        <f>J91*75</f>
        <v>1500</v>
      </c>
      <c r="N91" s="59"/>
      <c r="O91" s="59"/>
      <c r="P91" s="59"/>
      <c r="Q91" s="46"/>
      <c r="R91" s="46"/>
      <c r="S91" s="46"/>
      <c r="T91" s="46"/>
      <c r="U91" s="46"/>
      <c r="V91" s="46"/>
      <c r="W91" s="46" t="s">
        <v>266</v>
      </c>
      <c r="X91" s="46" t="s">
        <v>1261</v>
      </c>
      <c r="Y91" s="46" t="s">
        <v>504</v>
      </c>
      <c r="Z91" s="46" t="s">
        <v>505</v>
      </c>
      <c r="AA91" s="46"/>
    </row>
    <row r="92" s="28" customFormat="1" ht="105.75" spans="1:27">
      <c r="A92" s="46">
        <v>81</v>
      </c>
      <c r="B92" s="46" t="s">
        <v>676</v>
      </c>
      <c r="C92" s="46" t="s">
        <v>701</v>
      </c>
      <c r="D92" s="46" t="s">
        <v>36</v>
      </c>
      <c r="E92" s="46" t="s">
        <v>40</v>
      </c>
      <c r="F92" s="46" t="s">
        <v>41</v>
      </c>
      <c r="G92" s="46" t="s">
        <v>271</v>
      </c>
      <c r="H92" s="47" t="s">
        <v>1301</v>
      </c>
      <c r="I92" s="46" t="s">
        <v>503</v>
      </c>
      <c r="J92" s="46">
        <v>23.1</v>
      </c>
      <c r="K92" s="59">
        <f t="shared" si="22"/>
        <v>1732.5</v>
      </c>
      <c r="L92" s="59">
        <f t="shared" si="23"/>
        <v>1732.5</v>
      </c>
      <c r="M92" s="59"/>
      <c r="N92" s="59">
        <v>1732.5</v>
      </c>
      <c r="O92" s="59"/>
      <c r="P92" s="59"/>
      <c r="Q92" s="46"/>
      <c r="R92" s="46"/>
      <c r="S92" s="46"/>
      <c r="T92" s="46"/>
      <c r="U92" s="46"/>
      <c r="V92" s="46"/>
      <c r="W92" s="46" t="s">
        <v>271</v>
      </c>
      <c r="X92" s="46" t="s">
        <v>1264</v>
      </c>
      <c r="Y92" s="46" t="s">
        <v>504</v>
      </c>
      <c r="Z92" s="46" t="s">
        <v>505</v>
      </c>
      <c r="AA92" s="46"/>
    </row>
    <row r="93" s="28" customFormat="1" ht="105.75" spans="1:27">
      <c r="A93" s="46">
        <v>82</v>
      </c>
      <c r="B93" s="46" t="s">
        <v>684</v>
      </c>
      <c r="C93" s="46" t="s">
        <v>710</v>
      </c>
      <c r="D93" s="46" t="s">
        <v>36</v>
      </c>
      <c r="E93" s="46" t="s">
        <v>40</v>
      </c>
      <c r="F93" s="46" t="s">
        <v>41</v>
      </c>
      <c r="G93" s="46" t="s">
        <v>276</v>
      </c>
      <c r="H93" s="47" t="s">
        <v>1302</v>
      </c>
      <c r="I93" s="46" t="s">
        <v>503</v>
      </c>
      <c r="J93" s="46">
        <v>5.3</v>
      </c>
      <c r="K93" s="59">
        <f t="shared" si="22"/>
        <v>397.5</v>
      </c>
      <c r="L93" s="59">
        <f t="shared" si="23"/>
        <v>397.5</v>
      </c>
      <c r="M93" s="59">
        <f>J93*75</f>
        <v>397.5</v>
      </c>
      <c r="N93" s="59"/>
      <c r="O93" s="59"/>
      <c r="P93" s="59"/>
      <c r="Q93" s="46"/>
      <c r="R93" s="46"/>
      <c r="S93" s="46"/>
      <c r="T93" s="46"/>
      <c r="U93" s="46"/>
      <c r="V93" s="46"/>
      <c r="W93" s="46" t="s">
        <v>276</v>
      </c>
      <c r="X93" s="46" t="s">
        <v>1265</v>
      </c>
      <c r="Y93" s="46" t="s">
        <v>504</v>
      </c>
      <c r="Z93" s="46" t="s">
        <v>505</v>
      </c>
      <c r="AA93" s="46"/>
    </row>
    <row r="94" s="28" customFormat="1" ht="105.75" spans="1:27">
      <c r="A94" s="46">
        <v>83</v>
      </c>
      <c r="B94" s="46" t="s">
        <v>689</v>
      </c>
      <c r="C94" s="46" t="s">
        <v>712</v>
      </c>
      <c r="D94" s="46" t="s">
        <v>36</v>
      </c>
      <c r="E94" s="46" t="s">
        <v>40</v>
      </c>
      <c r="F94" s="46" t="s">
        <v>41</v>
      </c>
      <c r="G94" s="46" t="s">
        <v>281</v>
      </c>
      <c r="H94" s="47" t="s">
        <v>1303</v>
      </c>
      <c r="I94" s="46" t="s">
        <v>503</v>
      </c>
      <c r="J94" s="46">
        <v>5</v>
      </c>
      <c r="K94" s="59">
        <f t="shared" si="22"/>
        <v>375</v>
      </c>
      <c r="L94" s="59">
        <f t="shared" si="23"/>
        <v>375</v>
      </c>
      <c r="M94" s="59">
        <f>J94*75</f>
        <v>375</v>
      </c>
      <c r="N94" s="59"/>
      <c r="O94" s="59"/>
      <c r="P94" s="59"/>
      <c r="Q94" s="46"/>
      <c r="R94" s="46"/>
      <c r="S94" s="46"/>
      <c r="T94" s="46"/>
      <c r="U94" s="46"/>
      <c r="V94" s="46"/>
      <c r="W94" s="46" t="s">
        <v>281</v>
      </c>
      <c r="X94" s="46" t="s">
        <v>1268</v>
      </c>
      <c r="Y94" s="46" t="s">
        <v>504</v>
      </c>
      <c r="Z94" s="46" t="s">
        <v>505</v>
      </c>
      <c r="AA94" s="46"/>
    </row>
    <row r="95" s="28" customFormat="1" ht="105.75" spans="1:27">
      <c r="A95" s="46">
        <v>84</v>
      </c>
      <c r="B95" s="46" t="s">
        <v>693</v>
      </c>
      <c r="C95" s="46" t="s">
        <v>716</v>
      </c>
      <c r="D95" s="46" t="s">
        <v>36</v>
      </c>
      <c r="E95" s="46" t="s">
        <v>40</v>
      </c>
      <c r="F95" s="46" t="s">
        <v>41</v>
      </c>
      <c r="G95" s="46" t="s">
        <v>286</v>
      </c>
      <c r="H95" s="47" t="s">
        <v>1299</v>
      </c>
      <c r="I95" s="46" t="s">
        <v>503</v>
      </c>
      <c r="J95" s="46">
        <v>15</v>
      </c>
      <c r="K95" s="59">
        <f t="shared" si="22"/>
        <v>1125</v>
      </c>
      <c r="L95" s="59">
        <f t="shared" si="23"/>
        <v>1125</v>
      </c>
      <c r="M95" s="59">
        <f>J95*75</f>
        <v>1125</v>
      </c>
      <c r="N95" s="59"/>
      <c r="O95" s="59"/>
      <c r="P95" s="59"/>
      <c r="Q95" s="46"/>
      <c r="R95" s="46"/>
      <c r="S95" s="46"/>
      <c r="T95" s="46"/>
      <c r="U95" s="46"/>
      <c r="V95" s="46"/>
      <c r="W95" s="46" t="s">
        <v>286</v>
      </c>
      <c r="X95" s="46" t="s">
        <v>737</v>
      </c>
      <c r="Y95" s="46" t="s">
        <v>504</v>
      </c>
      <c r="Z95" s="46" t="s">
        <v>505</v>
      </c>
      <c r="AA95" s="46"/>
    </row>
    <row r="96" s="28" customFormat="1" ht="70.5" spans="1:27">
      <c r="A96" s="46">
        <v>85</v>
      </c>
      <c r="B96" s="46" t="s">
        <v>697</v>
      </c>
      <c r="C96" s="46" t="s">
        <v>718</v>
      </c>
      <c r="D96" s="46" t="s">
        <v>36</v>
      </c>
      <c r="E96" s="46" t="s">
        <v>40</v>
      </c>
      <c r="F96" s="46" t="s">
        <v>41</v>
      </c>
      <c r="G96" s="46" t="s">
        <v>291</v>
      </c>
      <c r="H96" s="47" t="s">
        <v>1304</v>
      </c>
      <c r="I96" s="46" t="s">
        <v>503</v>
      </c>
      <c r="J96" s="46">
        <v>6.3</v>
      </c>
      <c r="K96" s="59">
        <f t="shared" si="22"/>
        <v>441</v>
      </c>
      <c r="L96" s="59">
        <f t="shared" si="23"/>
        <v>441</v>
      </c>
      <c r="M96" s="59"/>
      <c r="N96" s="59"/>
      <c r="O96" s="59"/>
      <c r="P96" s="59">
        <v>441</v>
      </c>
      <c r="Q96" s="46"/>
      <c r="R96" s="46"/>
      <c r="S96" s="46"/>
      <c r="T96" s="46"/>
      <c r="U96" s="46"/>
      <c r="V96" s="46"/>
      <c r="W96" s="46" t="s">
        <v>291</v>
      </c>
      <c r="X96" s="46" t="s">
        <v>1270</v>
      </c>
      <c r="Y96" s="46" t="s">
        <v>504</v>
      </c>
      <c r="Z96" s="46" t="s">
        <v>505</v>
      </c>
      <c r="AA96" s="46"/>
    </row>
    <row r="97" s="28" customFormat="1" ht="105.75" spans="1:27">
      <c r="A97" s="46">
        <v>86</v>
      </c>
      <c r="B97" s="46" t="s">
        <v>700</v>
      </c>
      <c r="C97" s="46" t="s">
        <v>722</v>
      </c>
      <c r="D97" s="46" t="s">
        <v>36</v>
      </c>
      <c r="E97" s="46" t="s">
        <v>40</v>
      </c>
      <c r="F97" s="46" t="s">
        <v>41</v>
      </c>
      <c r="G97" s="46" t="s">
        <v>1305</v>
      </c>
      <c r="H97" s="47" t="s">
        <v>1306</v>
      </c>
      <c r="I97" s="46" t="s">
        <v>503</v>
      </c>
      <c r="J97" s="46">
        <v>10</v>
      </c>
      <c r="K97" s="59">
        <f t="shared" si="22"/>
        <v>750</v>
      </c>
      <c r="L97" s="59">
        <f t="shared" si="23"/>
        <v>750</v>
      </c>
      <c r="M97" s="59">
        <v>750</v>
      </c>
      <c r="N97" s="59"/>
      <c r="O97" s="59"/>
      <c r="P97" s="59"/>
      <c r="Q97" s="46"/>
      <c r="R97" s="46"/>
      <c r="S97" s="46"/>
      <c r="T97" s="46"/>
      <c r="U97" s="46"/>
      <c r="V97" s="46"/>
      <c r="W97" s="46" t="s">
        <v>256</v>
      </c>
      <c r="X97" s="46" t="s">
        <v>1258</v>
      </c>
      <c r="Y97" s="46" t="s">
        <v>504</v>
      </c>
      <c r="Z97" s="46" t="s">
        <v>505</v>
      </c>
      <c r="AA97" s="46"/>
    </row>
    <row r="98" s="26" customFormat="1" ht="35.25" spans="1:27">
      <c r="A98" s="45" t="s">
        <v>728</v>
      </c>
      <c r="B98" s="45" t="s">
        <v>729</v>
      </c>
      <c r="C98" s="45"/>
      <c r="D98" s="44"/>
      <c r="E98" s="45"/>
      <c r="F98" s="45"/>
      <c r="G98" s="45"/>
      <c r="H98" s="45">
        <v>7</v>
      </c>
      <c r="I98" s="57"/>
      <c r="J98" s="57">
        <f>K98/K7</f>
        <v>0.0630517690500504</v>
      </c>
      <c r="K98" s="58">
        <f t="shared" ref="K98:V98" si="24">SUM(K99:K105)</f>
        <v>5328.9</v>
      </c>
      <c r="L98" s="58">
        <f t="shared" si="24"/>
        <v>5264.7</v>
      </c>
      <c r="M98" s="58">
        <f t="shared" si="24"/>
        <v>450</v>
      </c>
      <c r="N98" s="58">
        <f t="shared" si="24"/>
        <v>4814.7</v>
      </c>
      <c r="O98" s="58">
        <f t="shared" si="24"/>
        <v>0</v>
      </c>
      <c r="P98" s="58">
        <f t="shared" si="24"/>
        <v>0</v>
      </c>
      <c r="Q98" s="58">
        <f t="shared" si="24"/>
        <v>0</v>
      </c>
      <c r="R98" s="58">
        <f t="shared" si="24"/>
        <v>0</v>
      </c>
      <c r="S98" s="58">
        <f t="shared" si="24"/>
        <v>0</v>
      </c>
      <c r="T98" s="58">
        <f t="shared" si="24"/>
        <v>0</v>
      </c>
      <c r="U98" s="58">
        <f t="shared" si="24"/>
        <v>64.2</v>
      </c>
      <c r="V98" s="58">
        <f t="shared" si="24"/>
        <v>0</v>
      </c>
      <c r="W98" s="45"/>
      <c r="X98" s="45"/>
      <c r="Y98" s="58"/>
      <c r="Z98" s="58"/>
      <c r="AA98" s="58"/>
    </row>
    <row r="99" s="70" customFormat="1" ht="133" customHeight="1" spans="1:27">
      <c r="A99" s="46">
        <v>87</v>
      </c>
      <c r="B99" s="46" t="s">
        <v>704</v>
      </c>
      <c r="C99" s="46" t="s">
        <v>731</v>
      </c>
      <c r="D99" s="46" t="s">
        <v>732</v>
      </c>
      <c r="E99" s="46" t="s">
        <v>733</v>
      </c>
      <c r="F99" s="77" t="s">
        <v>41</v>
      </c>
      <c r="G99" s="46" t="s">
        <v>1052</v>
      </c>
      <c r="H99" s="47" t="s">
        <v>734</v>
      </c>
      <c r="I99" s="77" t="s">
        <v>472</v>
      </c>
      <c r="J99" s="77">
        <v>1579</v>
      </c>
      <c r="K99" s="59">
        <f t="shared" ref="K99:K105" si="25">SUM(L99,T99:V99)</f>
        <v>1894.8</v>
      </c>
      <c r="L99" s="59">
        <f t="shared" ref="L99:L105" si="26">SUM(M99:S99)</f>
        <v>1894.8</v>
      </c>
      <c r="M99" s="59"/>
      <c r="N99" s="80">
        <v>1894.8</v>
      </c>
      <c r="O99" s="80"/>
      <c r="P99" s="80"/>
      <c r="Q99" s="77"/>
      <c r="R99" s="77"/>
      <c r="S99" s="77"/>
      <c r="T99" s="77"/>
      <c r="U99" s="77"/>
      <c r="V99" s="77"/>
      <c r="W99" s="77" t="s">
        <v>736</v>
      </c>
      <c r="X99" s="77" t="s">
        <v>1177</v>
      </c>
      <c r="Y99" s="77" t="s">
        <v>736</v>
      </c>
      <c r="Z99" s="77" t="s">
        <v>1177</v>
      </c>
      <c r="AA99" s="46"/>
    </row>
    <row r="100" s="70" customFormat="1" ht="133" customHeight="1" spans="1:27">
      <c r="A100" s="46">
        <v>88</v>
      </c>
      <c r="B100" s="46" t="s">
        <v>709</v>
      </c>
      <c r="C100" s="46" t="s">
        <v>739</v>
      </c>
      <c r="D100" s="46" t="s">
        <v>732</v>
      </c>
      <c r="E100" s="46" t="s">
        <v>740</v>
      </c>
      <c r="F100" s="77" t="s">
        <v>41</v>
      </c>
      <c r="G100" s="46" t="s">
        <v>1052</v>
      </c>
      <c r="H100" s="47" t="s">
        <v>741</v>
      </c>
      <c r="I100" s="46" t="s">
        <v>742</v>
      </c>
      <c r="J100" s="77">
        <v>1216</v>
      </c>
      <c r="K100" s="59">
        <f t="shared" si="25"/>
        <v>1276.8</v>
      </c>
      <c r="L100" s="59">
        <f t="shared" si="26"/>
        <v>1276.8</v>
      </c>
      <c r="M100" s="59"/>
      <c r="N100" s="80">
        <v>1276.8</v>
      </c>
      <c r="O100" s="80"/>
      <c r="P100" s="80"/>
      <c r="Q100" s="77"/>
      <c r="R100" s="77"/>
      <c r="S100" s="77"/>
      <c r="T100" s="77"/>
      <c r="U100" s="77"/>
      <c r="V100" s="77"/>
      <c r="W100" s="77" t="s">
        <v>744</v>
      </c>
      <c r="X100" s="46" t="s">
        <v>745</v>
      </c>
      <c r="Y100" s="77" t="s">
        <v>744</v>
      </c>
      <c r="Z100" s="46" t="s">
        <v>745</v>
      </c>
      <c r="AA100" s="46"/>
    </row>
    <row r="101" s="28" customFormat="1" ht="133" customHeight="1" spans="1:27">
      <c r="A101" s="46">
        <v>89</v>
      </c>
      <c r="B101" s="46" t="s">
        <v>711</v>
      </c>
      <c r="C101" s="46" t="s">
        <v>747</v>
      </c>
      <c r="D101" s="46" t="s">
        <v>732</v>
      </c>
      <c r="E101" s="46" t="s">
        <v>748</v>
      </c>
      <c r="F101" s="46" t="s">
        <v>41</v>
      </c>
      <c r="G101" s="46" t="s">
        <v>1052</v>
      </c>
      <c r="H101" s="47" t="s">
        <v>1307</v>
      </c>
      <c r="I101" s="46" t="s">
        <v>742</v>
      </c>
      <c r="J101" s="46">
        <v>2250</v>
      </c>
      <c r="K101" s="59">
        <f t="shared" si="25"/>
        <v>450</v>
      </c>
      <c r="L101" s="59">
        <f t="shared" si="26"/>
        <v>450</v>
      </c>
      <c r="M101" s="59">
        <v>450</v>
      </c>
      <c r="N101" s="59"/>
      <c r="O101" s="59"/>
      <c r="P101" s="59"/>
      <c r="Q101" s="46"/>
      <c r="R101" s="46"/>
      <c r="S101" s="46"/>
      <c r="T101" s="46"/>
      <c r="U101" s="46"/>
      <c r="V101" s="46"/>
      <c r="W101" s="46" t="s">
        <v>744</v>
      </c>
      <c r="X101" s="46" t="s">
        <v>745</v>
      </c>
      <c r="Y101" s="46" t="s">
        <v>744</v>
      </c>
      <c r="Z101" s="46" t="s">
        <v>745</v>
      </c>
      <c r="AA101" s="46"/>
    </row>
    <row r="102" s="28" customFormat="1" ht="133" customHeight="1" spans="1:27">
      <c r="A102" s="46">
        <v>90</v>
      </c>
      <c r="B102" s="46" t="s">
        <v>715</v>
      </c>
      <c r="C102" s="46" t="s">
        <v>752</v>
      </c>
      <c r="D102" s="46" t="s">
        <v>732</v>
      </c>
      <c r="E102" s="46" t="s">
        <v>748</v>
      </c>
      <c r="F102" s="46" t="s">
        <v>41</v>
      </c>
      <c r="G102" s="46" t="s">
        <v>1052</v>
      </c>
      <c r="H102" s="47" t="s">
        <v>1308</v>
      </c>
      <c r="I102" s="46" t="s">
        <v>742</v>
      </c>
      <c r="J102" s="46">
        <v>15033</v>
      </c>
      <c r="K102" s="59">
        <f t="shared" si="25"/>
        <v>1503.3</v>
      </c>
      <c r="L102" s="59">
        <f t="shared" si="26"/>
        <v>1503.3</v>
      </c>
      <c r="M102" s="59"/>
      <c r="N102" s="59">
        <v>1503.3</v>
      </c>
      <c r="O102" s="59"/>
      <c r="P102" s="59"/>
      <c r="Q102" s="46"/>
      <c r="R102" s="46"/>
      <c r="S102" s="46"/>
      <c r="T102" s="46"/>
      <c r="U102" s="46"/>
      <c r="V102" s="46"/>
      <c r="W102" s="46" t="s">
        <v>744</v>
      </c>
      <c r="X102" s="46" t="s">
        <v>745</v>
      </c>
      <c r="Y102" s="46" t="s">
        <v>744</v>
      </c>
      <c r="Z102" s="46" t="s">
        <v>745</v>
      </c>
      <c r="AA102" s="46"/>
    </row>
    <row r="103" s="28" customFormat="1" ht="133" customHeight="1" spans="1:27">
      <c r="A103" s="46">
        <v>91</v>
      </c>
      <c r="B103" s="46" t="s">
        <v>717</v>
      </c>
      <c r="C103" s="46" t="s">
        <v>756</v>
      </c>
      <c r="D103" s="46" t="s">
        <v>732</v>
      </c>
      <c r="E103" s="46" t="s">
        <v>748</v>
      </c>
      <c r="F103" s="46" t="s">
        <v>41</v>
      </c>
      <c r="G103" s="46" t="s">
        <v>1052</v>
      </c>
      <c r="H103" s="47" t="s">
        <v>1309</v>
      </c>
      <c r="I103" s="46" t="s">
        <v>742</v>
      </c>
      <c r="J103" s="46">
        <v>3210</v>
      </c>
      <c r="K103" s="59">
        <f t="shared" si="25"/>
        <v>64.2</v>
      </c>
      <c r="L103" s="59">
        <f t="shared" si="26"/>
        <v>0</v>
      </c>
      <c r="M103" s="59"/>
      <c r="N103" s="59"/>
      <c r="O103" s="59"/>
      <c r="P103" s="59"/>
      <c r="Q103" s="46"/>
      <c r="R103" s="46"/>
      <c r="S103" s="46"/>
      <c r="T103" s="46"/>
      <c r="U103" s="59">
        <v>64.2</v>
      </c>
      <c r="V103" s="46"/>
      <c r="W103" s="46" t="s">
        <v>744</v>
      </c>
      <c r="X103" s="46" t="s">
        <v>745</v>
      </c>
      <c r="Y103" s="46" t="s">
        <v>744</v>
      </c>
      <c r="Z103" s="46" t="s">
        <v>745</v>
      </c>
      <c r="AA103" s="46"/>
    </row>
    <row r="104" s="28" customFormat="1" ht="133" customHeight="1" spans="1:27">
      <c r="A104" s="46">
        <v>92</v>
      </c>
      <c r="B104" s="46" t="s">
        <v>721</v>
      </c>
      <c r="C104" s="46" t="s">
        <v>760</v>
      </c>
      <c r="D104" s="46" t="s">
        <v>732</v>
      </c>
      <c r="E104" s="46" t="s">
        <v>761</v>
      </c>
      <c r="F104" s="46" t="s">
        <v>41</v>
      </c>
      <c r="G104" s="46" t="s">
        <v>1052</v>
      </c>
      <c r="H104" s="47" t="s">
        <v>1310</v>
      </c>
      <c r="I104" s="46" t="s">
        <v>212</v>
      </c>
      <c r="J104" s="46">
        <v>561</v>
      </c>
      <c r="K104" s="59">
        <f t="shared" si="25"/>
        <v>112.2</v>
      </c>
      <c r="L104" s="59">
        <f t="shared" si="26"/>
        <v>112.2</v>
      </c>
      <c r="M104" s="59"/>
      <c r="N104" s="59">
        <v>112.2</v>
      </c>
      <c r="O104" s="59"/>
      <c r="P104" s="59"/>
      <c r="Q104" s="46"/>
      <c r="R104" s="46"/>
      <c r="S104" s="46"/>
      <c r="T104" s="46"/>
      <c r="U104" s="46"/>
      <c r="V104" s="46"/>
      <c r="W104" s="46" t="s">
        <v>744</v>
      </c>
      <c r="X104" s="46" t="s">
        <v>745</v>
      </c>
      <c r="Y104" s="46" t="s">
        <v>744</v>
      </c>
      <c r="Z104" s="46" t="s">
        <v>745</v>
      </c>
      <c r="AA104" s="46"/>
    </row>
    <row r="105" s="28" customFormat="1" ht="133" customHeight="1" spans="1:27">
      <c r="A105" s="46">
        <v>93</v>
      </c>
      <c r="B105" s="46" t="s">
        <v>730</v>
      </c>
      <c r="C105" s="46" t="s">
        <v>765</v>
      </c>
      <c r="D105" s="46" t="s">
        <v>732</v>
      </c>
      <c r="E105" s="46" t="s">
        <v>761</v>
      </c>
      <c r="F105" s="46" t="s">
        <v>41</v>
      </c>
      <c r="G105" s="46" t="s">
        <v>1052</v>
      </c>
      <c r="H105" s="47" t="s">
        <v>1311</v>
      </c>
      <c r="I105" s="46" t="s">
        <v>212</v>
      </c>
      <c r="J105" s="46">
        <v>276</v>
      </c>
      <c r="K105" s="59">
        <f t="shared" si="25"/>
        <v>27.6</v>
      </c>
      <c r="L105" s="59">
        <f t="shared" si="26"/>
        <v>27.6</v>
      </c>
      <c r="M105" s="59"/>
      <c r="N105" s="59">
        <v>27.6</v>
      </c>
      <c r="O105" s="59"/>
      <c r="P105" s="59"/>
      <c r="Q105" s="46"/>
      <c r="R105" s="46"/>
      <c r="S105" s="46"/>
      <c r="T105" s="46"/>
      <c r="U105" s="46"/>
      <c r="V105" s="46"/>
      <c r="W105" s="46" t="s">
        <v>744</v>
      </c>
      <c r="X105" s="46" t="s">
        <v>745</v>
      </c>
      <c r="Y105" s="46" t="s">
        <v>744</v>
      </c>
      <c r="Z105" s="46" t="s">
        <v>745</v>
      </c>
      <c r="AA105" s="46"/>
    </row>
    <row r="106" s="26" customFormat="1" ht="35.25" spans="1:27">
      <c r="A106" s="45" t="s">
        <v>768</v>
      </c>
      <c r="B106" s="45" t="s">
        <v>769</v>
      </c>
      <c r="C106" s="45"/>
      <c r="D106" s="44"/>
      <c r="E106" s="45"/>
      <c r="F106" s="45"/>
      <c r="G106" s="45"/>
      <c r="H106" s="45">
        <f>SUBTOTAL(9,H107,H110,H119,H122)</f>
        <v>27</v>
      </c>
      <c r="I106" s="57"/>
      <c r="J106" s="57">
        <f>K106/K7</f>
        <v>0.175784034713856</v>
      </c>
      <c r="K106" s="58">
        <f t="shared" ref="K106:V106" si="27">SUM(K107,K110,K119,K122)</f>
        <v>14856.61</v>
      </c>
      <c r="L106" s="58">
        <f t="shared" si="27"/>
        <v>12856.61</v>
      </c>
      <c r="M106" s="58">
        <f t="shared" si="27"/>
        <v>1380</v>
      </c>
      <c r="N106" s="58">
        <f t="shared" si="27"/>
        <v>5133.61</v>
      </c>
      <c r="O106" s="58">
        <f t="shared" si="27"/>
        <v>5481</v>
      </c>
      <c r="P106" s="58">
        <f t="shared" si="27"/>
        <v>862</v>
      </c>
      <c r="Q106" s="58">
        <f t="shared" si="27"/>
        <v>0</v>
      </c>
      <c r="R106" s="58">
        <f t="shared" si="27"/>
        <v>0</v>
      </c>
      <c r="S106" s="58">
        <f t="shared" si="27"/>
        <v>0</v>
      </c>
      <c r="T106" s="58">
        <f t="shared" si="27"/>
        <v>2000</v>
      </c>
      <c r="U106" s="58">
        <f t="shared" si="27"/>
        <v>0</v>
      </c>
      <c r="V106" s="58">
        <f t="shared" si="27"/>
        <v>0</v>
      </c>
      <c r="W106" s="45"/>
      <c r="X106" s="45"/>
      <c r="Y106" s="58"/>
      <c r="Z106" s="58"/>
      <c r="AA106" s="58"/>
    </row>
    <row r="107" s="26" customFormat="1" ht="35.25" spans="1:27">
      <c r="A107" s="43" t="s">
        <v>1183</v>
      </c>
      <c r="B107" s="43"/>
      <c r="C107" s="43"/>
      <c r="D107" s="44"/>
      <c r="E107" s="45"/>
      <c r="F107" s="45"/>
      <c r="G107" s="45"/>
      <c r="H107" s="45">
        <v>2</v>
      </c>
      <c r="I107" s="57"/>
      <c r="J107" s="57"/>
      <c r="K107" s="58">
        <f t="shared" ref="K107:T107" si="28">SUM(K108:K109)</f>
        <v>4870</v>
      </c>
      <c r="L107" s="58">
        <f t="shared" si="28"/>
        <v>2870</v>
      </c>
      <c r="M107" s="58">
        <f t="shared" si="28"/>
        <v>0</v>
      </c>
      <c r="N107" s="58">
        <f t="shared" si="28"/>
        <v>2870</v>
      </c>
      <c r="O107" s="58">
        <f t="shared" si="28"/>
        <v>0</v>
      </c>
      <c r="P107" s="58">
        <f t="shared" si="28"/>
        <v>0</v>
      </c>
      <c r="Q107" s="58">
        <f t="shared" si="28"/>
        <v>0</v>
      </c>
      <c r="R107" s="58">
        <f t="shared" si="28"/>
        <v>0</v>
      </c>
      <c r="S107" s="58">
        <f t="shared" si="28"/>
        <v>0</v>
      </c>
      <c r="T107" s="58">
        <f t="shared" si="28"/>
        <v>2000</v>
      </c>
      <c r="U107" s="58">
        <f>SUM(U108:U117)</f>
        <v>0</v>
      </c>
      <c r="V107" s="58">
        <f>SUM(V108:V117)</f>
        <v>0</v>
      </c>
      <c r="W107" s="45"/>
      <c r="X107" s="45"/>
      <c r="Y107" s="66"/>
      <c r="Z107" s="66"/>
      <c r="AA107" s="66"/>
    </row>
    <row r="108" s="28" customFormat="1" ht="317.25" spans="1:27">
      <c r="A108" s="46">
        <v>94</v>
      </c>
      <c r="B108" s="46" t="s">
        <v>738</v>
      </c>
      <c r="C108" s="46" t="s">
        <v>1184</v>
      </c>
      <c r="D108" s="46" t="s">
        <v>769</v>
      </c>
      <c r="E108" s="46" t="s">
        <v>827</v>
      </c>
      <c r="F108" s="46" t="s">
        <v>41</v>
      </c>
      <c r="G108" s="46" t="s">
        <v>465</v>
      </c>
      <c r="H108" s="47" t="s">
        <v>1185</v>
      </c>
      <c r="I108" s="46" t="s">
        <v>44</v>
      </c>
      <c r="J108" s="46">
        <v>320</v>
      </c>
      <c r="K108" s="59">
        <f>SUM(L108,T108:V108)</f>
        <v>2000</v>
      </c>
      <c r="L108" s="59">
        <f>SUM(M108:S108)</f>
        <v>1000</v>
      </c>
      <c r="M108" s="59"/>
      <c r="N108" s="59">
        <v>1000</v>
      </c>
      <c r="O108" s="59"/>
      <c r="P108" s="59"/>
      <c r="Q108" s="46"/>
      <c r="R108" s="46"/>
      <c r="S108" s="46"/>
      <c r="T108" s="46">
        <v>1000</v>
      </c>
      <c r="U108" s="46" t="s">
        <v>222</v>
      </c>
      <c r="V108" s="46"/>
      <c r="W108" s="46" t="s">
        <v>271</v>
      </c>
      <c r="X108" s="46" t="s">
        <v>1264</v>
      </c>
      <c r="Y108" s="46" t="s">
        <v>830</v>
      </c>
      <c r="Z108" s="87" t="s">
        <v>831</v>
      </c>
      <c r="AA108" s="46"/>
    </row>
    <row r="109" s="28" customFormat="1" ht="285" customHeight="1" spans="1:27">
      <c r="A109" s="46">
        <v>95</v>
      </c>
      <c r="B109" s="46" t="s">
        <v>746</v>
      </c>
      <c r="C109" s="46" t="s">
        <v>1186</v>
      </c>
      <c r="D109" s="46" t="s">
        <v>769</v>
      </c>
      <c r="E109" s="46" t="s">
        <v>827</v>
      </c>
      <c r="F109" s="46" t="s">
        <v>41</v>
      </c>
      <c r="G109" s="46" t="s">
        <v>508</v>
      </c>
      <c r="H109" s="47" t="s">
        <v>1188</v>
      </c>
      <c r="I109" s="46" t="s">
        <v>44</v>
      </c>
      <c r="J109" s="46">
        <v>170</v>
      </c>
      <c r="K109" s="59">
        <f>SUM(L109,T109:V109)</f>
        <v>2870</v>
      </c>
      <c r="L109" s="59">
        <f>SUM(M109:S109)</f>
        <v>1870</v>
      </c>
      <c r="M109" s="59"/>
      <c r="N109" s="59">
        <v>1870</v>
      </c>
      <c r="O109" s="59"/>
      <c r="P109" s="59"/>
      <c r="Q109" s="46"/>
      <c r="R109" s="46"/>
      <c r="S109" s="46"/>
      <c r="T109" s="46">
        <v>1000</v>
      </c>
      <c r="U109" s="46" t="s">
        <v>99</v>
      </c>
      <c r="V109" s="46"/>
      <c r="W109" s="46" t="s">
        <v>99</v>
      </c>
      <c r="X109" s="46" t="s">
        <v>1253</v>
      </c>
      <c r="Y109" s="46" t="s">
        <v>830</v>
      </c>
      <c r="Z109" s="87" t="s">
        <v>831</v>
      </c>
      <c r="AA109" s="46"/>
    </row>
    <row r="110" s="26" customFormat="1" ht="35.25" spans="1:27">
      <c r="A110" s="43" t="s">
        <v>1189</v>
      </c>
      <c r="B110" s="43"/>
      <c r="C110" s="43"/>
      <c r="D110" s="44"/>
      <c r="E110" s="45"/>
      <c r="F110" s="45"/>
      <c r="G110" s="45"/>
      <c r="H110" s="45">
        <v>7</v>
      </c>
      <c r="I110" s="57"/>
      <c r="J110" s="57"/>
      <c r="K110" s="58">
        <f t="shared" ref="K110:V110" si="29">SUM(K111:K118)</f>
        <v>2522</v>
      </c>
      <c r="L110" s="58">
        <f t="shared" si="29"/>
        <v>2522</v>
      </c>
      <c r="M110" s="58">
        <f t="shared" si="29"/>
        <v>1380</v>
      </c>
      <c r="N110" s="58">
        <f t="shared" si="29"/>
        <v>280</v>
      </c>
      <c r="O110" s="58">
        <f t="shared" si="29"/>
        <v>0</v>
      </c>
      <c r="P110" s="58">
        <f t="shared" si="29"/>
        <v>862</v>
      </c>
      <c r="Q110" s="58">
        <f t="shared" si="29"/>
        <v>0</v>
      </c>
      <c r="R110" s="58">
        <f t="shared" si="29"/>
        <v>0</v>
      </c>
      <c r="S110" s="58">
        <f t="shared" si="29"/>
        <v>0</v>
      </c>
      <c r="T110" s="58">
        <f t="shared" si="29"/>
        <v>0</v>
      </c>
      <c r="U110" s="58">
        <f t="shared" si="29"/>
        <v>0</v>
      </c>
      <c r="V110" s="58">
        <f t="shared" si="29"/>
        <v>0</v>
      </c>
      <c r="W110" s="45"/>
      <c r="X110" s="45"/>
      <c r="Y110" s="66"/>
      <c r="Z110" s="66"/>
      <c r="AA110" s="66"/>
    </row>
    <row r="111" s="28" customFormat="1" ht="147" customHeight="1" spans="1:27">
      <c r="A111" s="46">
        <v>96</v>
      </c>
      <c r="B111" s="46" t="s">
        <v>751</v>
      </c>
      <c r="C111" s="46" t="s">
        <v>1190</v>
      </c>
      <c r="D111" s="46" t="s">
        <v>769</v>
      </c>
      <c r="E111" s="46" t="s">
        <v>773</v>
      </c>
      <c r="F111" s="46" t="s">
        <v>41</v>
      </c>
      <c r="G111" s="46" t="s">
        <v>1191</v>
      </c>
      <c r="H111" s="78" t="s">
        <v>1192</v>
      </c>
      <c r="I111" s="46" t="s">
        <v>425</v>
      </c>
      <c r="J111" s="46">
        <v>5000</v>
      </c>
      <c r="K111" s="59">
        <f t="shared" ref="K111:K117" si="30">SUM(L111,T111:V111)</f>
        <v>80</v>
      </c>
      <c r="L111" s="59">
        <f t="shared" ref="L111:L118" si="31">SUM(M111:S111)</f>
        <v>80</v>
      </c>
      <c r="M111" s="59"/>
      <c r="N111" s="59">
        <v>80</v>
      </c>
      <c r="O111" s="59"/>
      <c r="P111" s="59"/>
      <c r="Q111" s="46"/>
      <c r="R111" s="46"/>
      <c r="S111" s="46"/>
      <c r="T111" s="46"/>
      <c r="U111" s="46"/>
      <c r="V111" s="46"/>
      <c r="W111" s="46" t="s">
        <v>542</v>
      </c>
      <c r="X111" s="46" t="s">
        <v>1312</v>
      </c>
      <c r="Y111" s="46" t="s">
        <v>736</v>
      </c>
      <c r="Z111" s="46" t="s">
        <v>1177</v>
      </c>
      <c r="AA111" s="46"/>
    </row>
    <row r="112" s="28" customFormat="1" ht="147" customHeight="1" spans="1:27">
      <c r="A112" s="46">
        <v>97</v>
      </c>
      <c r="B112" s="46" t="s">
        <v>759</v>
      </c>
      <c r="C112" s="46" t="s">
        <v>1193</v>
      </c>
      <c r="D112" s="46" t="s">
        <v>769</v>
      </c>
      <c r="E112" s="46" t="s">
        <v>773</v>
      </c>
      <c r="F112" s="46" t="s">
        <v>41</v>
      </c>
      <c r="G112" s="46" t="s">
        <v>1194</v>
      </c>
      <c r="H112" s="78" t="s">
        <v>1195</v>
      </c>
      <c r="I112" s="46" t="s">
        <v>425</v>
      </c>
      <c r="J112" s="46">
        <v>14000</v>
      </c>
      <c r="K112" s="59">
        <f t="shared" si="30"/>
        <v>240</v>
      </c>
      <c r="L112" s="59">
        <f t="shared" si="31"/>
        <v>240</v>
      </c>
      <c r="M112" s="59">
        <v>240</v>
      </c>
      <c r="N112" s="59"/>
      <c r="O112" s="59"/>
      <c r="P112" s="59"/>
      <c r="Q112" s="46"/>
      <c r="R112" s="46"/>
      <c r="S112" s="46"/>
      <c r="T112" s="46"/>
      <c r="U112" s="46"/>
      <c r="V112" s="46"/>
      <c r="W112" s="46" t="s">
        <v>271</v>
      </c>
      <c r="X112" s="46" t="s">
        <v>1264</v>
      </c>
      <c r="Y112" s="46" t="s">
        <v>736</v>
      </c>
      <c r="Z112" s="46" t="s">
        <v>1177</v>
      </c>
      <c r="AA112" s="46"/>
    </row>
    <row r="113" s="28" customFormat="1" ht="133" customHeight="1" spans="1:27">
      <c r="A113" s="46">
        <v>98</v>
      </c>
      <c r="B113" s="46" t="s">
        <v>764</v>
      </c>
      <c r="C113" s="46" t="s">
        <v>1196</v>
      </c>
      <c r="D113" s="46" t="s">
        <v>769</v>
      </c>
      <c r="E113" s="46" t="s">
        <v>773</v>
      </c>
      <c r="F113" s="46" t="s">
        <v>41</v>
      </c>
      <c r="G113" s="46" t="s">
        <v>783</v>
      </c>
      <c r="H113" s="78" t="s">
        <v>784</v>
      </c>
      <c r="I113" s="46" t="s">
        <v>503</v>
      </c>
      <c r="J113" s="46">
        <v>5.5</v>
      </c>
      <c r="K113" s="59">
        <f t="shared" si="30"/>
        <v>395</v>
      </c>
      <c r="L113" s="59">
        <f t="shared" si="31"/>
        <v>395</v>
      </c>
      <c r="M113" s="59"/>
      <c r="N113" s="59"/>
      <c r="O113" s="59"/>
      <c r="P113" s="59">
        <v>395</v>
      </c>
      <c r="Q113" s="46"/>
      <c r="R113" s="46"/>
      <c r="S113" s="46"/>
      <c r="T113" s="46"/>
      <c r="U113" s="46"/>
      <c r="V113" s="46"/>
      <c r="W113" s="46" t="s">
        <v>246</v>
      </c>
      <c r="X113" s="46" t="s">
        <v>1255</v>
      </c>
      <c r="Y113" s="46" t="s">
        <v>736</v>
      </c>
      <c r="Z113" s="46" t="s">
        <v>1177</v>
      </c>
      <c r="AA113" s="46"/>
    </row>
    <row r="114" s="28" customFormat="1" ht="133" customHeight="1" spans="1:27">
      <c r="A114" s="46"/>
      <c r="B114" s="46" t="s">
        <v>1039</v>
      </c>
      <c r="C114" s="46" t="s">
        <v>787</v>
      </c>
      <c r="D114" s="46" t="s">
        <v>769</v>
      </c>
      <c r="E114" s="46" t="s">
        <v>773</v>
      </c>
      <c r="F114" s="46" t="s">
        <v>41</v>
      </c>
      <c r="G114" s="46" t="s">
        <v>788</v>
      </c>
      <c r="H114" s="78" t="s">
        <v>789</v>
      </c>
      <c r="I114" s="46" t="s">
        <v>503</v>
      </c>
      <c r="J114" s="46">
        <v>5.3</v>
      </c>
      <c r="K114" s="59">
        <f t="shared" si="30"/>
        <v>360</v>
      </c>
      <c r="L114" s="59">
        <f t="shared" si="31"/>
        <v>360</v>
      </c>
      <c r="M114" s="59">
        <v>360</v>
      </c>
      <c r="N114" s="59"/>
      <c r="O114" s="59"/>
      <c r="P114" s="59"/>
      <c r="Q114" s="46"/>
      <c r="R114" s="46"/>
      <c r="S114" s="46"/>
      <c r="T114" s="46"/>
      <c r="U114" s="46"/>
      <c r="V114" s="46"/>
      <c r="W114" s="46" t="s">
        <v>261</v>
      </c>
      <c r="X114" s="46" t="s">
        <v>1259</v>
      </c>
      <c r="Y114" s="46" t="s">
        <v>736</v>
      </c>
      <c r="Z114" s="46" t="s">
        <v>1177</v>
      </c>
      <c r="AA114" s="46"/>
    </row>
    <row r="115" s="28" customFormat="1" ht="118" customHeight="1" spans="1:27">
      <c r="A115" s="46">
        <v>99</v>
      </c>
      <c r="B115" s="46" t="s">
        <v>771</v>
      </c>
      <c r="C115" s="46" t="s">
        <v>809</v>
      </c>
      <c r="D115" s="46" t="s">
        <v>769</v>
      </c>
      <c r="E115" s="46" t="s">
        <v>773</v>
      </c>
      <c r="F115" s="46" t="s">
        <v>41</v>
      </c>
      <c r="G115" s="46" t="s">
        <v>217</v>
      </c>
      <c r="H115" s="78" t="s">
        <v>810</v>
      </c>
      <c r="I115" s="46" t="s">
        <v>181</v>
      </c>
      <c r="J115" s="46">
        <v>3</v>
      </c>
      <c r="K115" s="59">
        <f t="shared" si="30"/>
        <v>80</v>
      </c>
      <c r="L115" s="59">
        <f t="shared" si="31"/>
        <v>80</v>
      </c>
      <c r="M115" s="59"/>
      <c r="N115" s="59"/>
      <c r="O115" s="59"/>
      <c r="P115" s="59">
        <v>80</v>
      </c>
      <c r="Q115" s="46"/>
      <c r="R115" s="46"/>
      <c r="S115" s="46"/>
      <c r="T115" s="46"/>
      <c r="U115" s="46"/>
      <c r="V115" s="46"/>
      <c r="W115" s="46" t="s">
        <v>217</v>
      </c>
      <c r="X115" s="46" t="s">
        <v>1242</v>
      </c>
      <c r="Y115" s="46" t="s">
        <v>736</v>
      </c>
      <c r="Z115" s="46" t="s">
        <v>1177</v>
      </c>
      <c r="AA115" s="46"/>
    </row>
    <row r="116" s="27" customFormat="1" ht="147" customHeight="1" spans="1:29">
      <c r="A116" s="46">
        <v>100</v>
      </c>
      <c r="B116" s="46" t="s">
        <v>781</v>
      </c>
      <c r="C116" s="46" t="s">
        <v>822</v>
      </c>
      <c r="D116" s="46" t="s">
        <v>769</v>
      </c>
      <c r="E116" s="46" t="s">
        <v>773</v>
      </c>
      <c r="F116" s="46" t="s">
        <v>41</v>
      </c>
      <c r="G116" s="46" t="s">
        <v>823</v>
      </c>
      <c r="H116" s="78" t="s">
        <v>824</v>
      </c>
      <c r="I116" s="46" t="s">
        <v>181</v>
      </c>
      <c r="J116" s="46">
        <v>2</v>
      </c>
      <c r="K116" s="59">
        <f t="shared" si="30"/>
        <v>387</v>
      </c>
      <c r="L116" s="59">
        <f t="shared" si="31"/>
        <v>387</v>
      </c>
      <c r="M116" s="59"/>
      <c r="N116" s="59"/>
      <c r="O116" s="59"/>
      <c r="P116" s="59">
        <v>387</v>
      </c>
      <c r="Q116" s="46"/>
      <c r="R116" s="46"/>
      <c r="S116" s="46"/>
      <c r="T116" s="46"/>
      <c r="U116" s="46"/>
      <c r="V116" s="46"/>
      <c r="W116" s="46" t="s">
        <v>217</v>
      </c>
      <c r="X116" s="46" t="s">
        <v>1242</v>
      </c>
      <c r="Y116" s="46" t="s">
        <v>504</v>
      </c>
      <c r="Z116" s="46" t="s">
        <v>505</v>
      </c>
      <c r="AA116" s="46"/>
      <c r="AB116" s="28"/>
      <c r="AC116" s="28"/>
    </row>
    <row r="117" s="28" customFormat="1" ht="222" customHeight="1" spans="1:27">
      <c r="A117" s="46">
        <v>101</v>
      </c>
      <c r="B117" s="46" t="s">
        <v>786</v>
      </c>
      <c r="C117" s="46" t="s">
        <v>836</v>
      </c>
      <c r="D117" s="46" t="s">
        <v>769</v>
      </c>
      <c r="E117" s="46" t="s">
        <v>827</v>
      </c>
      <c r="F117" s="46" t="s">
        <v>41</v>
      </c>
      <c r="G117" s="46" t="s">
        <v>351</v>
      </c>
      <c r="H117" s="78" t="s">
        <v>1197</v>
      </c>
      <c r="I117" s="46" t="s">
        <v>503</v>
      </c>
      <c r="J117" s="46">
        <v>8</v>
      </c>
      <c r="K117" s="59">
        <f t="shared" si="30"/>
        <v>780</v>
      </c>
      <c r="L117" s="59">
        <f t="shared" si="31"/>
        <v>780</v>
      </c>
      <c r="M117" s="59">
        <v>780</v>
      </c>
      <c r="N117" s="59"/>
      <c r="O117" s="59"/>
      <c r="P117" s="59"/>
      <c r="Q117" s="46"/>
      <c r="R117" s="46"/>
      <c r="S117" s="46"/>
      <c r="T117" s="46"/>
      <c r="U117" s="46"/>
      <c r="V117" s="46"/>
      <c r="W117" s="46" t="s">
        <v>251</v>
      </c>
      <c r="X117" s="46" t="s">
        <v>1256</v>
      </c>
      <c r="Y117" s="46" t="s">
        <v>447</v>
      </c>
      <c r="Z117" s="46" t="s">
        <v>448</v>
      </c>
      <c r="AA117" s="46"/>
    </row>
    <row r="118" s="27" customFormat="1" ht="205" customHeight="1" spans="1:29">
      <c r="A118" s="46">
        <v>102</v>
      </c>
      <c r="B118" s="46" t="s">
        <v>906</v>
      </c>
      <c r="C118" s="46" t="s">
        <v>931</v>
      </c>
      <c r="D118" s="46" t="s">
        <v>769</v>
      </c>
      <c r="E118" s="46" t="s">
        <v>932</v>
      </c>
      <c r="F118" s="46" t="s">
        <v>41</v>
      </c>
      <c r="G118" s="46" t="s">
        <v>1313</v>
      </c>
      <c r="H118" s="47" t="s">
        <v>1314</v>
      </c>
      <c r="I118" s="46" t="s">
        <v>181</v>
      </c>
      <c r="J118" s="46">
        <v>39</v>
      </c>
      <c r="K118" s="59">
        <f t="shared" ref="K118:K121" si="32">SUM(L118,T118:V118)</f>
        <v>200</v>
      </c>
      <c r="L118" s="59">
        <f t="shared" si="31"/>
        <v>200</v>
      </c>
      <c r="M118" s="59"/>
      <c r="N118" s="59">
        <f>140+60</f>
        <v>200</v>
      </c>
      <c r="O118" s="59">
        <v>0</v>
      </c>
      <c r="P118" s="59">
        <v>0</v>
      </c>
      <c r="Q118" s="46">
        <v>0</v>
      </c>
      <c r="R118" s="46">
        <v>0</v>
      </c>
      <c r="S118" s="46">
        <v>0</v>
      </c>
      <c r="T118" s="46">
        <v>0</v>
      </c>
      <c r="U118" s="46">
        <v>0</v>
      </c>
      <c r="V118" s="46">
        <v>0</v>
      </c>
      <c r="W118" s="46" t="s">
        <v>1313</v>
      </c>
      <c r="X118" s="46" t="s">
        <v>1214</v>
      </c>
      <c r="Y118" s="46" t="s">
        <v>1198</v>
      </c>
      <c r="Z118" s="82" t="s">
        <v>1199</v>
      </c>
      <c r="AA118" s="46"/>
      <c r="AB118" s="28"/>
      <c r="AC118" s="28"/>
    </row>
    <row r="119" s="26" customFormat="1" ht="35.25" spans="1:27">
      <c r="A119" s="90" t="s">
        <v>1200</v>
      </c>
      <c r="B119" s="91"/>
      <c r="C119" s="92"/>
      <c r="D119" s="44"/>
      <c r="E119" s="45"/>
      <c r="F119" s="45"/>
      <c r="G119" s="45"/>
      <c r="H119" s="45">
        <v>2</v>
      </c>
      <c r="I119" s="57"/>
      <c r="J119" s="57"/>
      <c r="K119" s="58">
        <f t="shared" ref="K119:V119" si="33">SUM(K120:K121)</f>
        <v>1983.61</v>
      </c>
      <c r="L119" s="58">
        <f t="shared" si="33"/>
        <v>1983.61</v>
      </c>
      <c r="M119" s="58">
        <f t="shared" si="33"/>
        <v>0</v>
      </c>
      <c r="N119" s="58">
        <f t="shared" si="33"/>
        <v>1983.61</v>
      </c>
      <c r="O119" s="58">
        <f t="shared" si="33"/>
        <v>0</v>
      </c>
      <c r="P119" s="58">
        <f t="shared" si="33"/>
        <v>0</v>
      </c>
      <c r="Q119" s="58">
        <f t="shared" si="33"/>
        <v>0</v>
      </c>
      <c r="R119" s="58">
        <f t="shared" si="33"/>
        <v>0</v>
      </c>
      <c r="S119" s="58">
        <f t="shared" si="33"/>
        <v>0</v>
      </c>
      <c r="T119" s="58">
        <f t="shared" si="33"/>
        <v>0</v>
      </c>
      <c r="U119" s="58">
        <f t="shared" si="33"/>
        <v>0</v>
      </c>
      <c r="V119" s="58">
        <f t="shared" si="33"/>
        <v>0</v>
      </c>
      <c r="W119" s="45"/>
      <c r="X119" s="45"/>
      <c r="Y119" s="66"/>
      <c r="Z119" s="66"/>
      <c r="AA119" s="66"/>
    </row>
    <row r="120" s="27" customFormat="1" ht="157" customHeight="1" spans="1:29">
      <c r="A120" s="46">
        <v>103</v>
      </c>
      <c r="B120" s="46" t="s">
        <v>910</v>
      </c>
      <c r="C120" s="46" t="s">
        <v>953</v>
      </c>
      <c r="D120" s="46" t="s">
        <v>769</v>
      </c>
      <c r="E120" s="46" t="s">
        <v>954</v>
      </c>
      <c r="F120" s="46" t="s">
        <v>955</v>
      </c>
      <c r="G120" s="46" t="s">
        <v>956</v>
      </c>
      <c r="H120" s="47" t="s">
        <v>957</v>
      </c>
      <c r="I120" s="46" t="s">
        <v>503</v>
      </c>
      <c r="J120" s="46">
        <v>21</v>
      </c>
      <c r="K120" s="59">
        <f t="shared" si="32"/>
        <v>514</v>
      </c>
      <c r="L120" s="59">
        <f t="shared" ref="L120:L138" si="34">SUM(M120:S120)</f>
        <v>514</v>
      </c>
      <c r="M120" s="59"/>
      <c r="N120" s="59">
        <v>514</v>
      </c>
      <c r="O120" s="59"/>
      <c r="P120" s="59"/>
      <c r="Q120" s="46"/>
      <c r="R120" s="46"/>
      <c r="S120" s="46"/>
      <c r="T120" s="46"/>
      <c r="U120" s="46"/>
      <c r="V120" s="46"/>
      <c r="W120" s="46" t="s">
        <v>1315</v>
      </c>
      <c r="X120" s="46" t="s">
        <v>1316</v>
      </c>
      <c r="Y120" s="46" t="s">
        <v>504</v>
      </c>
      <c r="Z120" s="82" t="s">
        <v>505</v>
      </c>
      <c r="AA120" s="46"/>
      <c r="AB120" s="28"/>
      <c r="AC120" s="28"/>
    </row>
    <row r="121" s="27" customFormat="1" ht="157" customHeight="1" spans="1:29">
      <c r="A121" s="46">
        <v>104</v>
      </c>
      <c r="B121" s="46" t="s">
        <v>914</v>
      </c>
      <c r="C121" s="46" t="s">
        <v>960</v>
      </c>
      <c r="D121" s="46" t="s">
        <v>769</v>
      </c>
      <c r="E121" s="46" t="s">
        <v>954</v>
      </c>
      <c r="F121" s="46" t="s">
        <v>955</v>
      </c>
      <c r="G121" s="46" t="s">
        <v>217</v>
      </c>
      <c r="H121" s="47" t="s">
        <v>961</v>
      </c>
      <c r="I121" s="46" t="s">
        <v>503</v>
      </c>
      <c r="J121" s="46">
        <v>123</v>
      </c>
      <c r="K121" s="59">
        <f t="shared" si="32"/>
        <v>1469.61</v>
      </c>
      <c r="L121" s="59">
        <f t="shared" si="34"/>
        <v>1469.61</v>
      </c>
      <c r="M121" s="59"/>
      <c r="N121" s="59">
        <v>1469.61</v>
      </c>
      <c r="O121" s="59"/>
      <c r="P121" s="59"/>
      <c r="Q121" s="46"/>
      <c r="R121" s="46"/>
      <c r="S121" s="46"/>
      <c r="T121" s="46"/>
      <c r="U121" s="46"/>
      <c r="V121" s="46"/>
      <c r="W121" s="46" t="s">
        <v>1315</v>
      </c>
      <c r="X121" s="46" t="s">
        <v>1316</v>
      </c>
      <c r="Y121" s="46" t="s">
        <v>504</v>
      </c>
      <c r="Z121" s="82" t="s">
        <v>505</v>
      </c>
      <c r="AA121" s="46"/>
      <c r="AB121" s="28"/>
      <c r="AC121" s="28"/>
    </row>
    <row r="122" s="26" customFormat="1" ht="35.25" spans="1:27">
      <c r="A122" s="90" t="s">
        <v>1201</v>
      </c>
      <c r="B122" s="91"/>
      <c r="C122" s="92"/>
      <c r="D122" s="44">
        <f t="shared" ref="D122:G122" si="35">SUM(D123:D138)</f>
        <v>0</v>
      </c>
      <c r="E122" s="45">
        <f t="shared" si="35"/>
        <v>0</v>
      </c>
      <c r="F122" s="45">
        <f t="shared" si="35"/>
        <v>0</v>
      </c>
      <c r="G122" s="45">
        <f t="shared" si="35"/>
        <v>0</v>
      </c>
      <c r="H122" s="45">
        <v>16</v>
      </c>
      <c r="I122" s="57">
        <f t="shared" ref="I122:V122" si="36">SUM(I123:I138)</f>
        <v>0</v>
      </c>
      <c r="J122" s="57"/>
      <c r="K122" s="58">
        <f t="shared" si="36"/>
        <v>5481</v>
      </c>
      <c r="L122" s="58">
        <f t="shared" si="36"/>
        <v>5481</v>
      </c>
      <c r="M122" s="58">
        <f t="shared" si="36"/>
        <v>0</v>
      </c>
      <c r="N122" s="58">
        <f t="shared" si="36"/>
        <v>0</v>
      </c>
      <c r="O122" s="58">
        <f t="shared" si="36"/>
        <v>5481</v>
      </c>
      <c r="P122" s="58">
        <f t="shared" si="36"/>
        <v>0</v>
      </c>
      <c r="Q122" s="58">
        <f t="shared" si="36"/>
        <v>0</v>
      </c>
      <c r="R122" s="58">
        <f t="shared" si="36"/>
        <v>0</v>
      </c>
      <c r="S122" s="58">
        <f t="shared" si="36"/>
        <v>0</v>
      </c>
      <c r="T122" s="58">
        <f t="shared" si="36"/>
        <v>0</v>
      </c>
      <c r="U122" s="58">
        <f t="shared" si="36"/>
        <v>0</v>
      </c>
      <c r="V122" s="58">
        <f t="shared" si="36"/>
        <v>0</v>
      </c>
      <c r="W122" s="45"/>
      <c r="X122" s="45"/>
      <c r="Y122" s="66"/>
      <c r="Z122" s="66"/>
      <c r="AA122" s="66"/>
    </row>
    <row r="123" s="28" customFormat="1" ht="133" customHeight="1" spans="1:27">
      <c r="A123" s="46">
        <v>105</v>
      </c>
      <c r="B123" s="46" t="s">
        <v>918</v>
      </c>
      <c r="C123" s="46" t="s">
        <v>969</v>
      </c>
      <c r="D123" s="46" t="s">
        <v>769</v>
      </c>
      <c r="E123" s="46" t="s">
        <v>954</v>
      </c>
      <c r="F123" s="46" t="s">
        <v>41</v>
      </c>
      <c r="G123" s="46" t="s">
        <v>970</v>
      </c>
      <c r="H123" s="78" t="s">
        <v>1317</v>
      </c>
      <c r="I123" s="46" t="s">
        <v>503</v>
      </c>
      <c r="J123" s="46">
        <v>5.6</v>
      </c>
      <c r="K123" s="59">
        <f t="shared" ref="K123:K138" si="37">SUM(L123,T123:V123)</f>
        <v>390</v>
      </c>
      <c r="L123" s="59">
        <f t="shared" si="34"/>
        <v>390</v>
      </c>
      <c r="M123" s="59"/>
      <c r="N123" s="59"/>
      <c r="O123" s="59">
        <v>390</v>
      </c>
      <c r="P123" s="59"/>
      <c r="Q123" s="46"/>
      <c r="R123" s="46"/>
      <c r="S123" s="46"/>
      <c r="T123" s="46"/>
      <c r="U123" s="46"/>
      <c r="V123" s="46"/>
      <c r="W123" s="46" t="s">
        <v>222</v>
      </c>
      <c r="X123" s="46" t="s">
        <v>1245</v>
      </c>
      <c r="Y123" s="46" t="s">
        <v>973</v>
      </c>
      <c r="Z123" s="82" t="s">
        <v>974</v>
      </c>
      <c r="AA123" s="46"/>
    </row>
    <row r="124" s="28" customFormat="1" ht="133" customHeight="1" spans="1:27">
      <c r="A124" s="46">
        <v>106</v>
      </c>
      <c r="B124" s="46" t="s">
        <v>922</v>
      </c>
      <c r="C124" s="46" t="s">
        <v>976</v>
      </c>
      <c r="D124" s="46" t="s">
        <v>769</v>
      </c>
      <c r="E124" s="46" t="s">
        <v>773</v>
      </c>
      <c r="F124" s="46" t="s">
        <v>41</v>
      </c>
      <c r="G124" s="46" t="s">
        <v>266</v>
      </c>
      <c r="H124" s="78" t="s">
        <v>977</v>
      </c>
      <c r="I124" s="46" t="s">
        <v>503</v>
      </c>
      <c r="J124" s="46">
        <v>13.5</v>
      </c>
      <c r="K124" s="59">
        <f t="shared" si="37"/>
        <v>390</v>
      </c>
      <c r="L124" s="59">
        <f t="shared" si="34"/>
        <v>390</v>
      </c>
      <c r="M124" s="59"/>
      <c r="N124" s="59"/>
      <c r="O124" s="59">
        <v>390</v>
      </c>
      <c r="P124" s="59"/>
      <c r="Q124" s="46"/>
      <c r="R124" s="46"/>
      <c r="S124" s="46"/>
      <c r="T124" s="46"/>
      <c r="U124" s="46"/>
      <c r="V124" s="46"/>
      <c r="W124" s="46" t="s">
        <v>266</v>
      </c>
      <c r="X124" s="46" t="s">
        <v>1261</v>
      </c>
      <c r="Y124" s="46" t="s">
        <v>973</v>
      </c>
      <c r="Z124" s="82" t="s">
        <v>974</v>
      </c>
      <c r="AA124" s="46"/>
    </row>
    <row r="125" s="28" customFormat="1" ht="133" customHeight="1" spans="1:27">
      <c r="A125" s="46">
        <v>107</v>
      </c>
      <c r="B125" s="46" t="s">
        <v>930</v>
      </c>
      <c r="C125" s="46" t="s">
        <v>980</v>
      </c>
      <c r="D125" s="46" t="s">
        <v>769</v>
      </c>
      <c r="E125" s="46" t="s">
        <v>954</v>
      </c>
      <c r="F125" s="46" t="s">
        <v>41</v>
      </c>
      <c r="G125" s="46" t="s">
        <v>281</v>
      </c>
      <c r="H125" s="78" t="s">
        <v>981</v>
      </c>
      <c r="I125" s="46" t="s">
        <v>503</v>
      </c>
      <c r="J125" s="46">
        <v>5.4</v>
      </c>
      <c r="K125" s="59">
        <f t="shared" si="37"/>
        <v>375</v>
      </c>
      <c r="L125" s="59">
        <f t="shared" si="34"/>
        <v>375</v>
      </c>
      <c r="M125" s="59"/>
      <c r="N125" s="59"/>
      <c r="O125" s="59">
        <v>375</v>
      </c>
      <c r="P125" s="59"/>
      <c r="Q125" s="46"/>
      <c r="R125" s="46"/>
      <c r="S125" s="46"/>
      <c r="T125" s="46"/>
      <c r="U125" s="46"/>
      <c r="V125" s="46"/>
      <c r="W125" s="46" t="s">
        <v>281</v>
      </c>
      <c r="X125" s="46" t="s">
        <v>1268</v>
      </c>
      <c r="Y125" s="46" t="s">
        <v>973</v>
      </c>
      <c r="Z125" s="82" t="s">
        <v>974</v>
      </c>
      <c r="AA125" s="46"/>
    </row>
    <row r="126" s="28" customFormat="1" ht="133" customHeight="1" spans="1:27">
      <c r="A126" s="46">
        <v>108</v>
      </c>
      <c r="B126" s="46" t="s">
        <v>952</v>
      </c>
      <c r="C126" s="46" t="s">
        <v>984</v>
      </c>
      <c r="D126" s="46" t="s">
        <v>769</v>
      </c>
      <c r="E126" s="46" t="s">
        <v>954</v>
      </c>
      <c r="F126" s="46" t="s">
        <v>41</v>
      </c>
      <c r="G126" s="46" t="s">
        <v>985</v>
      </c>
      <c r="H126" s="78" t="s">
        <v>986</v>
      </c>
      <c r="I126" s="46" t="s">
        <v>503</v>
      </c>
      <c r="J126" s="46">
        <v>2</v>
      </c>
      <c r="K126" s="59">
        <f t="shared" si="37"/>
        <v>400</v>
      </c>
      <c r="L126" s="59">
        <f t="shared" si="34"/>
        <v>400</v>
      </c>
      <c r="M126" s="59"/>
      <c r="N126" s="59"/>
      <c r="O126" s="59">
        <v>400</v>
      </c>
      <c r="P126" s="59"/>
      <c r="Q126" s="46"/>
      <c r="R126" s="46"/>
      <c r="S126" s="46"/>
      <c r="T126" s="46"/>
      <c r="U126" s="46"/>
      <c r="V126" s="46"/>
      <c r="W126" s="46" t="s">
        <v>1318</v>
      </c>
      <c r="X126" s="46" t="s">
        <v>1319</v>
      </c>
      <c r="Y126" s="46" t="s">
        <v>973</v>
      </c>
      <c r="Z126" s="82" t="s">
        <v>974</v>
      </c>
      <c r="AA126" s="46"/>
    </row>
    <row r="127" s="28" customFormat="1" ht="133" customHeight="1" spans="1:27">
      <c r="A127" s="46">
        <v>109</v>
      </c>
      <c r="B127" s="46" t="s">
        <v>959</v>
      </c>
      <c r="C127" s="46" t="s">
        <v>989</v>
      </c>
      <c r="D127" s="46" t="s">
        <v>769</v>
      </c>
      <c r="E127" s="46" t="s">
        <v>954</v>
      </c>
      <c r="F127" s="46" t="s">
        <v>41</v>
      </c>
      <c r="G127" s="46" t="s">
        <v>241</v>
      </c>
      <c r="H127" s="78" t="s">
        <v>1320</v>
      </c>
      <c r="I127" s="46" t="s">
        <v>503</v>
      </c>
      <c r="J127" s="46">
        <v>5.62</v>
      </c>
      <c r="K127" s="59">
        <f t="shared" si="37"/>
        <v>390</v>
      </c>
      <c r="L127" s="59">
        <f t="shared" si="34"/>
        <v>390</v>
      </c>
      <c r="M127" s="59"/>
      <c r="N127" s="59"/>
      <c r="O127" s="59">
        <v>390</v>
      </c>
      <c r="P127" s="59"/>
      <c r="Q127" s="46"/>
      <c r="R127" s="46"/>
      <c r="S127" s="46"/>
      <c r="T127" s="46"/>
      <c r="U127" s="46"/>
      <c r="V127" s="46"/>
      <c r="W127" s="46" t="s">
        <v>241</v>
      </c>
      <c r="X127" s="46" t="s">
        <v>1254</v>
      </c>
      <c r="Y127" s="46" t="s">
        <v>973</v>
      </c>
      <c r="Z127" s="82" t="s">
        <v>974</v>
      </c>
      <c r="AA127" s="46"/>
    </row>
    <row r="128" s="28" customFormat="1" ht="133" customHeight="1" spans="1:27">
      <c r="A128" s="46">
        <v>110</v>
      </c>
      <c r="B128" s="46" t="s">
        <v>968</v>
      </c>
      <c r="C128" s="46" t="s">
        <v>993</v>
      </c>
      <c r="D128" s="46" t="s">
        <v>769</v>
      </c>
      <c r="E128" s="46" t="s">
        <v>954</v>
      </c>
      <c r="F128" s="46" t="s">
        <v>41</v>
      </c>
      <c r="G128" s="46" t="s">
        <v>286</v>
      </c>
      <c r="H128" s="78" t="s">
        <v>1321</v>
      </c>
      <c r="I128" s="46" t="s">
        <v>503</v>
      </c>
      <c r="J128" s="46">
        <v>5.5</v>
      </c>
      <c r="K128" s="59">
        <f t="shared" si="37"/>
        <v>395</v>
      </c>
      <c r="L128" s="59">
        <f t="shared" si="34"/>
        <v>395</v>
      </c>
      <c r="M128" s="59"/>
      <c r="N128" s="59"/>
      <c r="O128" s="59">
        <v>395</v>
      </c>
      <c r="P128" s="59"/>
      <c r="Q128" s="46"/>
      <c r="R128" s="46"/>
      <c r="S128" s="46"/>
      <c r="T128" s="46"/>
      <c r="U128" s="46"/>
      <c r="V128" s="46"/>
      <c r="W128" s="46" t="s">
        <v>286</v>
      </c>
      <c r="X128" s="46" t="s">
        <v>737</v>
      </c>
      <c r="Y128" s="46" t="s">
        <v>973</v>
      </c>
      <c r="Z128" s="82" t="s">
        <v>974</v>
      </c>
      <c r="AA128" s="46"/>
    </row>
    <row r="129" s="28" customFormat="1" ht="133" customHeight="1" spans="1:27">
      <c r="A129" s="46">
        <v>111</v>
      </c>
      <c r="B129" s="46" t="s">
        <v>975</v>
      </c>
      <c r="C129" s="46" t="s">
        <v>997</v>
      </c>
      <c r="D129" s="46" t="s">
        <v>769</v>
      </c>
      <c r="E129" s="46" t="s">
        <v>773</v>
      </c>
      <c r="F129" s="46" t="s">
        <v>41</v>
      </c>
      <c r="G129" s="46" t="s">
        <v>276</v>
      </c>
      <c r="H129" s="78" t="s">
        <v>998</v>
      </c>
      <c r="I129" s="46" t="s">
        <v>780</v>
      </c>
      <c r="J129" s="46">
        <v>2.4</v>
      </c>
      <c r="K129" s="59">
        <f t="shared" si="37"/>
        <v>400</v>
      </c>
      <c r="L129" s="59">
        <f t="shared" si="34"/>
        <v>400</v>
      </c>
      <c r="M129" s="59"/>
      <c r="N129" s="59"/>
      <c r="O129" s="59">
        <v>400</v>
      </c>
      <c r="P129" s="59"/>
      <c r="Q129" s="46"/>
      <c r="R129" s="46"/>
      <c r="S129" s="46"/>
      <c r="T129" s="46"/>
      <c r="U129" s="46"/>
      <c r="V129" s="46"/>
      <c r="W129" s="46" t="s">
        <v>276</v>
      </c>
      <c r="X129" s="46" t="s">
        <v>1265</v>
      </c>
      <c r="Y129" s="46" t="s">
        <v>973</v>
      </c>
      <c r="Z129" s="82" t="s">
        <v>974</v>
      </c>
      <c r="AA129" s="46"/>
    </row>
    <row r="130" s="28" customFormat="1" ht="133" customHeight="1" spans="1:27">
      <c r="A130" s="46">
        <v>112</v>
      </c>
      <c r="B130" s="46" t="s">
        <v>979</v>
      </c>
      <c r="C130" s="46" t="s">
        <v>1001</v>
      </c>
      <c r="D130" s="46" t="s">
        <v>769</v>
      </c>
      <c r="E130" s="46" t="s">
        <v>954</v>
      </c>
      <c r="F130" s="46" t="s">
        <v>41</v>
      </c>
      <c r="G130" s="46" t="s">
        <v>261</v>
      </c>
      <c r="H130" s="78" t="s">
        <v>1002</v>
      </c>
      <c r="I130" s="46" t="s">
        <v>503</v>
      </c>
      <c r="J130" s="46">
        <v>0.6</v>
      </c>
      <c r="K130" s="59">
        <f t="shared" si="37"/>
        <v>400</v>
      </c>
      <c r="L130" s="59">
        <f t="shared" si="34"/>
        <v>400</v>
      </c>
      <c r="M130" s="59"/>
      <c r="N130" s="59"/>
      <c r="O130" s="59">
        <v>400</v>
      </c>
      <c r="P130" s="59"/>
      <c r="Q130" s="46"/>
      <c r="R130" s="46"/>
      <c r="S130" s="46"/>
      <c r="T130" s="46"/>
      <c r="U130" s="46"/>
      <c r="V130" s="46"/>
      <c r="W130" s="46" t="s">
        <v>261</v>
      </c>
      <c r="X130" s="46" t="s">
        <v>1259</v>
      </c>
      <c r="Y130" s="46" t="s">
        <v>973</v>
      </c>
      <c r="Z130" s="82" t="s">
        <v>974</v>
      </c>
      <c r="AA130" s="46"/>
    </row>
    <row r="131" s="28" customFormat="1" ht="133" customHeight="1" spans="1:27">
      <c r="A131" s="46">
        <v>113</v>
      </c>
      <c r="B131" s="46" t="s">
        <v>983</v>
      </c>
      <c r="C131" s="46" t="s">
        <v>1005</v>
      </c>
      <c r="D131" s="46" t="s">
        <v>769</v>
      </c>
      <c r="E131" s="46" t="s">
        <v>954</v>
      </c>
      <c r="F131" s="46" t="s">
        <v>41</v>
      </c>
      <c r="G131" s="46" t="s">
        <v>246</v>
      </c>
      <c r="H131" s="78" t="s">
        <v>1322</v>
      </c>
      <c r="I131" s="46" t="s">
        <v>503</v>
      </c>
      <c r="J131" s="46">
        <v>3.9</v>
      </c>
      <c r="K131" s="59">
        <f t="shared" si="37"/>
        <v>274</v>
      </c>
      <c r="L131" s="59">
        <f t="shared" si="34"/>
        <v>274</v>
      </c>
      <c r="M131" s="59"/>
      <c r="N131" s="59"/>
      <c r="O131" s="59">
        <v>274</v>
      </c>
      <c r="P131" s="59"/>
      <c r="Q131" s="46"/>
      <c r="R131" s="46"/>
      <c r="S131" s="46"/>
      <c r="T131" s="46"/>
      <c r="U131" s="46"/>
      <c r="V131" s="46"/>
      <c r="W131" s="46" t="s">
        <v>246</v>
      </c>
      <c r="X131" s="46" t="s">
        <v>1255</v>
      </c>
      <c r="Y131" s="46" t="s">
        <v>973</v>
      </c>
      <c r="Z131" s="82" t="s">
        <v>974</v>
      </c>
      <c r="AA131" s="46"/>
    </row>
    <row r="132" s="28" customFormat="1" ht="133" customHeight="1" spans="1:27">
      <c r="A132" s="46">
        <v>114</v>
      </c>
      <c r="B132" s="46" t="s">
        <v>988</v>
      </c>
      <c r="C132" s="46" t="s">
        <v>1009</v>
      </c>
      <c r="D132" s="46" t="s">
        <v>769</v>
      </c>
      <c r="E132" s="46" t="s">
        <v>954</v>
      </c>
      <c r="F132" s="46" t="s">
        <v>41</v>
      </c>
      <c r="G132" s="46" t="s">
        <v>232</v>
      </c>
      <c r="H132" s="78" t="s">
        <v>1010</v>
      </c>
      <c r="I132" s="46" t="s">
        <v>816</v>
      </c>
      <c r="J132" s="46">
        <v>30</v>
      </c>
      <c r="K132" s="59">
        <f t="shared" si="37"/>
        <v>120</v>
      </c>
      <c r="L132" s="59">
        <f t="shared" si="34"/>
        <v>120</v>
      </c>
      <c r="M132" s="59"/>
      <c r="N132" s="59"/>
      <c r="O132" s="59">
        <v>120</v>
      </c>
      <c r="P132" s="59"/>
      <c r="Q132" s="46"/>
      <c r="R132" s="46"/>
      <c r="S132" s="46"/>
      <c r="T132" s="46"/>
      <c r="U132" s="46"/>
      <c r="V132" s="46"/>
      <c r="W132" s="46" t="s">
        <v>232</v>
      </c>
      <c r="X132" s="46" t="s">
        <v>1250</v>
      </c>
      <c r="Y132" s="46" t="s">
        <v>973</v>
      </c>
      <c r="Z132" s="82" t="s">
        <v>974</v>
      </c>
      <c r="AA132" s="46"/>
    </row>
    <row r="133" s="28" customFormat="1" ht="133" customHeight="1" spans="1:27">
      <c r="A133" s="46">
        <v>115</v>
      </c>
      <c r="B133" s="46" t="s">
        <v>992</v>
      </c>
      <c r="C133" s="46" t="s">
        <v>1013</v>
      </c>
      <c r="D133" s="46" t="s">
        <v>769</v>
      </c>
      <c r="E133" s="46" t="s">
        <v>954</v>
      </c>
      <c r="F133" s="46" t="s">
        <v>41</v>
      </c>
      <c r="G133" s="46" t="s">
        <v>291</v>
      </c>
      <c r="H133" s="78" t="s">
        <v>1014</v>
      </c>
      <c r="I133" s="46" t="s">
        <v>503</v>
      </c>
      <c r="J133" s="46">
        <v>5.6</v>
      </c>
      <c r="K133" s="59">
        <f t="shared" si="37"/>
        <v>392</v>
      </c>
      <c r="L133" s="59">
        <f t="shared" si="34"/>
        <v>392</v>
      </c>
      <c r="M133" s="59"/>
      <c r="N133" s="59"/>
      <c r="O133" s="59">
        <v>392</v>
      </c>
      <c r="P133" s="59"/>
      <c r="Q133" s="46"/>
      <c r="R133" s="46"/>
      <c r="S133" s="46"/>
      <c r="T133" s="46"/>
      <c r="U133" s="46"/>
      <c r="V133" s="46"/>
      <c r="W133" s="46" t="s">
        <v>291</v>
      </c>
      <c r="X133" s="46" t="s">
        <v>1270</v>
      </c>
      <c r="Y133" s="46" t="s">
        <v>973</v>
      </c>
      <c r="Z133" s="82" t="s">
        <v>974</v>
      </c>
      <c r="AA133" s="46"/>
    </row>
    <row r="134" s="28" customFormat="1" ht="133" customHeight="1" spans="1:27">
      <c r="A134" s="46">
        <v>116</v>
      </c>
      <c r="B134" s="46" t="s">
        <v>996</v>
      </c>
      <c r="C134" s="46" t="s">
        <v>1017</v>
      </c>
      <c r="D134" s="46" t="s">
        <v>769</v>
      </c>
      <c r="E134" s="46" t="s">
        <v>773</v>
      </c>
      <c r="F134" s="46" t="s">
        <v>41</v>
      </c>
      <c r="G134" s="46" t="s">
        <v>308</v>
      </c>
      <c r="H134" s="78" t="s">
        <v>1018</v>
      </c>
      <c r="I134" s="46" t="s">
        <v>780</v>
      </c>
      <c r="J134" s="46">
        <v>2.438</v>
      </c>
      <c r="K134" s="59">
        <f t="shared" si="37"/>
        <v>398</v>
      </c>
      <c r="L134" s="59">
        <f t="shared" si="34"/>
        <v>398</v>
      </c>
      <c r="M134" s="59"/>
      <c r="N134" s="59"/>
      <c r="O134" s="59">
        <v>398</v>
      </c>
      <c r="P134" s="59"/>
      <c r="Q134" s="46"/>
      <c r="R134" s="46"/>
      <c r="S134" s="46"/>
      <c r="T134" s="46"/>
      <c r="U134" s="46"/>
      <c r="V134" s="46"/>
      <c r="W134" s="46" t="s">
        <v>308</v>
      </c>
      <c r="X134" s="46" t="s">
        <v>1280</v>
      </c>
      <c r="Y134" s="46" t="s">
        <v>973</v>
      </c>
      <c r="Z134" s="82" t="s">
        <v>974</v>
      </c>
      <c r="AA134" s="46"/>
    </row>
    <row r="135" s="28" customFormat="1" ht="133" customHeight="1" spans="1:27">
      <c r="A135" s="46">
        <v>117</v>
      </c>
      <c r="B135" s="46" t="s">
        <v>1000</v>
      </c>
      <c r="C135" s="46" t="s">
        <v>1021</v>
      </c>
      <c r="D135" s="46" t="s">
        <v>769</v>
      </c>
      <c r="E135" s="46" t="s">
        <v>773</v>
      </c>
      <c r="F135" s="46" t="s">
        <v>41</v>
      </c>
      <c r="G135" s="46" t="s">
        <v>99</v>
      </c>
      <c r="H135" s="78" t="s">
        <v>1022</v>
      </c>
      <c r="I135" s="46" t="s">
        <v>503</v>
      </c>
      <c r="J135" s="46">
        <v>3</v>
      </c>
      <c r="K135" s="59">
        <f t="shared" si="37"/>
        <v>167</v>
      </c>
      <c r="L135" s="59">
        <f t="shared" si="34"/>
        <v>167</v>
      </c>
      <c r="M135" s="59"/>
      <c r="N135" s="59"/>
      <c r="O135" s="59">
        <v>167</v>
      </c>
      <c r="P135" s="59"/>
      <c r="Q135" s="46"/>
      <c r="R135" s="46"/>
      <c r="S135" s="46"/>
      <c r="T135" s="46"/>
      <c r="U135" s="46"/>
      <c r="V135" s="46"/>
      <c r="W135" s="46" t="s">
        <v>99</v>
      </c>
      <c r="X135" s="46" t="s">
        <v>1253</v>
      </c>
      <c r="Y135" s="46" t="s">
        <v>973</v>
      </c>
      <c r="Z135" s="82" t="s">
        <v>974</v>
      </c>
      <c r="AA135" s="46"/>
    </row>
    <row r="136" s="28" customFormat="1" ht="133" customHeight="1" spans="1:27">
      <c r="A136" s="46">
        <v>118</v>
      </c>
      <c r="B136" s="46" t="s">
        <v>1004</v>
      </c>
      <c r="C136" s="46" t="s">
        <v>1205</v>
      </c>
      <c r="D136" s="46" t="s">
        <v>769</v>
      </c>
      <c r="E136" s="46" t="s">
        <v>954</v>
      </c>
      <c r="F136" s="46" t="s">
        <v>41</v>
      </c>
      <c r="G136" s="46" t="s">
        <v>1026</v>
      </c>
      <c r="H136" s="78" t="s">
        <v>1323</v>
      </c>
      <c r="I136" s="46" t="s">
        <v>503</v>
      </c>
      <c r="J136" s="46">
        <v>3</v>
      </c>
      <c r="K136" s="59">
        <f t="shared" si="37"/>
        <v>210</v>
      </c>
      <c r="L136" s="59">
        <f t="shared" si="34"/>
        <v>210</v>
      </c>
      <c r="M136" s="59"/>
      <c r="N136" s="59"/>
      <c r="O136" s="59">
        <v>210</v>
      </c>
      <c r="P136" s="59"/>
      <c r="Q136" s="46"/>
      <c r="R136" s="46"/>
      <c r="S136" s="46"/>
      <c r="T136" s="46"/>
      <c r="U136" s="46"/>
      <c r="V136" s="46"/>
      <c r="W136" s="46" t="s">
        <v>542</v>
      </c>
      <c r="X136" s="46" t="s">
        <v>1312</v>
      </c>
      <c r="Y136" s="46" t="s">
        <v>973</v>
      </c>
      <c r="Z136" s="82" t="s">
        <v>974</v>
      </c>
      <c r="AA136" s="46"/>
    </row>
    <row r="137" s="28" customFormat="1" ht="133" customHeight="1" spans="1:27">
      <c r="A137" s="46">
        <v>119</v>
      </c>
      <c r="B137" s="46" t="s">
        <v>1008</v>
      </c>
      <c r="C137" s="46" t="s">
        <v>1030</v>
      </c>
      <c r="D137" s="46" t="s">
        <v>769</v>
      </c>
      <c r="E137" s="46" t="s">
        <v>954</v>
      </c>
      <c r="F137" s="46" t="s">
        <v>41</v>
      </c>
      <c r="G137" s="46" t="s">
        <v>251</v>
      </c>
      <c r="H137" s="78" t="s">
        <v>1324</v>
      </c>
      <c r="I137" s="46" t="s">
        <v>503</v>
      </c>
      <c r="J137" s="46">
        <v>5.5</v>
      </c>
      <c r="K137" s="59">
        <f t="shared" si="37"/>
        <v>385</v>
      </c>
      <c r="L137" s="59">
        <f t="shared" si="34"/>
        <v>385</v>
      </c>
      <c r="M137" s="59"/>
      <c r="N137" s="59"/>
      <c r="O137" s="59">
        <v>385</v>
      </c>
      <c r="P137" s="59"/>
      <c r="Q137" s="46"/>
      <c r="R137" s="46"/>
      <c r="S137" s="46"/>
      <c r="T137" s="46"/>
      <c r="U137" s="46"/>
      <c r="V137" s="46"/>
      <c r="W137" s="46" t="s">
        <v>251</v>
      </c>
      <c r="X137" s="46" t="s">
        <v>1256</v>
      </c>
      <c r="Y137" s="46" t="s">
        <v>973</v>
      </c>
      <c r="Z137" s="82" t="s">
        <v>974</v>
      </c>
      <c r="AA137" s="46"/>
    </row>
    <row r="138" s="28" customFormat="1" ht="133" customHeight="1" spans="1:27">
      <c r="A138" s="46">
        <v>120</v>
      </c>
      <c r="B138" s="46" t="s">
        <v>1012</v>
      </c>
      <c r="C138" s="46" t="s">
        <v>1034</v>
      </c>
      <c r="D138" s="46" t="s">
        <v>769</v>
      </c>
      <c r="E138" s="46" t="s">
        <v>773</v>
      </c>
      <c r="F138" s="46" t="s">
        <v>41</v>
      </c>
      <c r="G138" s="46" t="s">
        <v>706</v>
      </c>
      <c r="H138" s="78" t="s">
        <v>1035</v>
      </c>
      <c r="I138" s="46" t="s">
        <v>503</v>
      </c>
      <c r="J138" s="46">
        <v>2.94</v>
      </c>
      <c r="K138" s="59">
        <f t="shared" si="37"/>
        <v>395</v>
      </c>
      <c r="L138" s="59">
        <f t="shared" si="34"/>
        <v>395</v>
      </c>
      <c r="M138" s="59"/>
      <c r="N138" s="59"/>
      <c r="O138" s="59">
        <v>395</v>
      </c>
      <c r="P138" s="59"/>
      <c r="Q138" s="46"/>
      <c r="R138" s="46"/>
      <c r="S138" s="46"/>
      <c r="T138" s="46"/>
      <c r="U138" s="46"/>
      <c r="V138" s="46"/>
      <c r="W138" s="46" t="s">
        <v>706</v>
      </c>
      <c r="X138" s="46" t="s">
        <v>1325</v>
      </c>
      <c r="Y138" s="46" t="s">
        <v>973</v>
      </c>
      <c r="Z138" s="82" t="s">
        <v>974</v>
      </c>
      <c r="AA138" s="46"/>
    </row>
    <row r="139" s="26" customFormat="1" ht="35.25" spans="1:27">
      <c r="A139" s="45" t="s">
        <v>1037</v>
      </c>
      <c r="B139" s="96" t="s">
        <v>1038</v>
      </c>
      <c r="C139" s="97"/>
      <c r="D139" s="44"/>
      <c r="E139" s="45"/>
      <c r="F139" s="45"/>
      <c r="G139" s="45"/>
      <c r="H139" s="45">
        <v>1</v>
      </c>
      <c r="I139" s="57"/>
      <c r="J139" s="57">
        <f>K139/K7</f>
        <v>0.021297675747357</v>
      </c>
      <c r="K139" s="58">
        <f t="shared" ref="K139:V139" si="38">SUM(K140)</f>
        <v>1800</v>
      </c>
      <c r="L139" s="58">
        <f t="shared" si="38"/>
        <v>1800</v>
      </c>
      <c r="M139" s="58">
        <f t="shared" si="38"/>
        <v>1800</v>
      </c>
      <c r="N139" s="58">
        <f t="shared" si="38"/>
        <v>0</v>
      </c>
      <c r="O139" s="58">
        <f t="shared" si="38"/>
        <v>0</v>
      </c>
      <c r="P139" s="58">
        <f t="shared" si="38"/>
        <v>0</v>
      </c>
      <c r="Q139" s="58">
        <f t="shared" si="38"/>
        <v>0</v>
      </c>
      <c r="R139" s="58">
        <f t="shared" si="38"/>
        <v>0</v>
      </c>
      <c r="S139" s="58">
        <f t="shared" si="38"/>
        <v>0</v>
      </c>
      <c r="T139" s="58">
        <f t="shared" si="38"/>
        <v>0</v>
      </c>
      <c r="U139" s="58">
        <f t="shared" si="38"/>
        <v>0</v>
      </c>
      <c r="V139" s="58">
        <f t="shared" si="38"/>
        <v>0</v>
      </c>
      <c r="W139" s="45"/>
      <c r="X139" s="45"/>
      <c r="Y139" s="58"/>
      <c r="Z139" s="58"/>
      <c r="AA139" s="58"/>
    </row>
    <row r="140" s="70" customFormat="1" ht="196" customHeight="1" spans="1:27">
      <c r="A140" s="46">
        <v>121</v>
      </c>
      <c r="B140" s="46" t="s">
        <v>1016</v>
      </c>
      <c r="C140" s="46" t="s">
        <v>1040</v>
      </c>
      <c r="D140" s="46" t="s">
        <v>1041</v>
      </c>
      <c r="E140" s="46" t="s">
        <v>1042</v>
      </c>
      <c r="F140" s="46" t="s">
        <v>41</v>
      </c>
      <c r="G140" s="46" t="s">
        <v>1052</v>
      </c>
      <c r="H140" s="78" t="s">
        <v>1326</v>
      </c>
      <c r="I140" s="46" t="s">
        <v>742</v>
      </c>
      <c r="J140" s="46">
        <v>6000</v>
      </c>
      <c r="K140" s="59">
        <f>SUM(L140,T140:V140)</f>
        <v>1800</v>
      </c>
      <c r="L140" s="59">
        <f>SUM(M140:S140)</f>
        <v>1800</v>
      </c>
      <c r="M140" s="59">
        <v>1800</v>
      </c>
      <c r="N140" s="59"/>
      <c r="O140" s="59"/>
      <c r="P140" s="59"/>
      <c r="Q140" s="46"/>
      <c r="R140" s="46"/>
      <c r="S140" s="46"/>
      <c r="T140" s="46"/>
      <c r="U140" s="46"/>
      <c r="V140" s="46"/>
      <c r="W140" s="46" t="s">
        <v>1045</v>
      </c>
      <c r="X140" s="46" t="s">
        <v>1046</v>
      </c>
      <c r="Y140" s="46" t="s">
        <v>1045</v>
      </c>
      <c r="Z140" s="46" t="s">
        <v>1046</v>
      </c>
      <c r="AA140" s="46"/>
    </row>
    <row r="141" s="26" customFormat="1" ht="35.25" spans="1:27">
      <c r="A141" s="45" t="s">
        <v>1047</v>
      </c>
      <c r="B141" s="96" t="s">
        <v>1065</v>
      </c>
      <c r="C141" s="97"/>
      <c r="D141" s="44"/>
      <c r="E141" s="45"/>
      <c r="F141" s="45"/>
      <c r="G141" s="45"/>
      <c r="H141" s="45">
        <v>1</v>
      </c>
      <c r="I141" s="57"/>
      <c r="J141" s="57">
        <f>K141/K7</f>
        <v>0.00056793801992952</v>
      </c>
      <c r="K141" s="58">
        <f>SUM(K142:K142)</f>
        <v>48</v>
      </c>
      <c r="L141" s="58">
        <f>SUM(L142:L142)</f>
        <v>48</v>
      </c>
      <c r="M141" s="58">
        <f>SUM(M142:M142)</f>
        <v>0</v>
      </c>
      <c r="N141" s="58">
        <f t="shared" ref="N141:V141" si="39">SUM(N142)</f>
        <v>0</v>
      </c>
      <c r="O141" s="58">
        <f t="shared" si="39"/>
        <v>0</v>
      </c>
      <c r="P141" s="58">
        <f t="shared" si="39"/>
        <v>48</v>
      </c>
      <c r="Q141" s="58">
        <f t="shared" si="39"/>
        <v>0</v>
      </c>
      <c r="R141" s="58">
        <f t="shared" si="39"/>
        <v>0</v>
      </c>
      <c r="S141" s="58">
        <f t="shared" si="39"/>
        <v>0</v>
      </c>
      <c r="T141" s="58">
        <f t="shared" si="39"/>
        <v>0</v>
      </c>
      <c r="U141" s="58">
        <f t="shared" si="39"/>
        <v>0</v>
      </c>
      <c r="V141" s="58">
        <f t="shared" si="39"/>
        <v>0</v>
      </c>
      <c r="W141" s="45"/>
      <c r="X141" s="45"/>
      <c r="Y141" s="58"/>
      <c r="Z141" s="58"/>
      <c r="AA141" s="58"/>
    </row>
    <row r="142" s="28" customFormat="1" ht="105.75" spans="1:27">
      <c r="A142" s="46">
        <v>122</v>
      </c>
      <c r="B142" s="46" t="s">
        <v>1029</v>
      </c>
      <c r="C142" s="46" t="s">
        <v>1067</v>
      </c>
      <c r="D142" s="46" t="s">
        <v>1068</v>
      </c>
      <c r="E142" s="46" t="s">
        <v>1069</v>
      </c>
      <c r="F142" s="46" t="s">
        <v>41</v>
      </c>
      <c r="G142" s="46" t="s">
        <v>1052</v>
      </c>
      <c r="H142" s="78" t="s">
        <v>1070</v>
      </c>
      <c r="I142" s="46" t="s">
        <v>212</v>
      </c>
      <c r="J142" s="46">
        <v>10185</v>
      </c>
      <c r="K142" s="59">
        <f>SUM(L142,T142:V142)</f>
        <v>48</v>
      </c>
      <c r="L142" s="59">
        <f>SUM(M142:S142)</f>
        <v>48</v>
      </c>
      <c r="M142" s="59"/>
      <c r="N142" s="59"/>
      <c r="O142" s="59"/>
      <c r="P142" s="59">
        <v>48</v>
      </c>
      <c r="Q142" s="46"/>
      <c r="R142" s="46"/>
      <c r="S142" s="46"/>
      <c r="T142" s="46"/>
      <c r="U142" s="46"/>
      <c r="V142" s="46"/>
      <c r="W142" s="46" t="s">
        <v>1072</v>
      </c>
      <c r="X142" s="46" t="s">
        <v>1073</v>
      </c>
      <c r="Y142" s="46" t="s">
        <v>1072</v>
      </c>
      <c r="Z142" s="46" t="s">
        <v>1073</v>
      </c>
      <c r="AA142" s="46"/>
    </row>
  </sheetData>
  <autoFilter xmlns:etc="http://www.wps.cn/officeDocument/2017/etCustomData" ref="A7:AC142" etc:filterBottomFollowUsedRange="0">
    <extLst/>
  </autoFilter>
  <mergeCells count="46">
    <mergeCell ref="A1:AA1"/>
    <mergeCell ref="A2:D2"/>
    <mergeCell ref="L3:V3"/>
    <mergeCell ref="L4:S4"/>
    <mergeCell ref="M5:N5"/>
    <mergeCell ref="A7:F7"/>
    <mergeCell ref="B8:C8"/>
    <mergeCell ref="A9:C9"/>
    <mergeCell ref="A31:C31"/>
    <mergeCell ref="A57:C57"/>
    <mergeCell ref="A60:C60"/>
    <mergeCell ref="A63:C63"/>
    <mergeCell ref="A69:C69"/>
    <mergeCell ref="B98:C98"/>
    <mergeCell ref="B106:C106"/>
    <mergeCell ref="A107:C107"/>
    <mergeCell ref="A110:C110"/>
    <mergeCell ref="A119:C119"/>
    <mergeCell ref="A122:C122"/>
    <mergeCell ref="B139:C139"/>
    <mergeCell ref="B141:C141"/>
    <mergeCell ref="A3:A6"/>
    <mergeCell ref="B3:B6"/>
    <mergeCell ref="C3:C6"/>
    <mergeCell ref="D3:D6"/>
    <mergeCell ref="E3:E6"/>
    <mergeCell ref="F3:F6"/>
    <mergeCell ref="G3:G6"/>
    <mergeCell ref="H3:H6"/>
    <mergeCell ref="I3:I6"/>
    <mergeCell ref="J3:J6"/>
    <mergeCell ref="K3:K6"/>
    <mergeCell ref="L5:L6"/>
    <mergeCell ref="O5:O6"/>
    <mergeCell ref="P5:P6"/>
    <mergeCell ref="Q5:Q6"/>
    <mergeCell ref="R5:R6"/>
    <mergeCell ref="S5:S6"/>
    <mergeCell ref="T4:T6"/>
    <mergeCell ref="U4:U6"/>
    <mergeCell ref="V4:V6"/>
    <mergeCell ref="W3:W6"/>
    <mergeCell ref="X3:X6"/>
    <mergeCell ref="Y3:Y6"/>
    <mergeCell ref="Z3:Z6"/>
    <mergeCell ref="AA3:AA6"/>
  </mergeCells>
  <dataValidations count="4">
    <dataValidation type="list" allowBlank="1" showErrorMessage="1" sqref="E31 E4:E8 E143: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F98 F9:F29 F32:F68 F73:F76 F80:F81 F106:F121 F123:F142">
      <formula1>"新建,改建,扩建"</formula1>
    </dataValidation>
    <dataValidation type="list" allowBlank="1" showInputMessage="1" showErrorMessage="1" sqref="D9:D30 D32:D73 D75:D79 D81:D111 D113:D121 D123:D142">
      <formula1>下拉列表!$A$1:$G$1</formula1>
    </dataValidation>
    <dataValidation type="list" allowBlank="1" showInputMessage="1" showErrorMessage="1" sqref="E9:E30 E32:E121 E123:E142">
      <formula1>INDIRECT(D9)</formula1>
    </dataValidation>
  </dataValidations>
  <pageMargins left="0.393055555555556" right="0.393055555555556" top="0.590277777777778" bottom="0.590277777777778" header="0.298611111111111" footer="0.298611111111111"/>
  <pageSetup paperSize="8" scale="25"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33"/>
  <sheetViews>
    <sheetView showZeros="0" zoomScale="40" zoomScaleNormal="40" workbookViewId="0">
      <pane ySplit="6" topLeftCell="A7" activePane="bottomLeft" state="frozen"/>
      <selection/>
      <selection pane="bottomLeft" activeCell="C187" sqref="C187"/>
    </sheetView>
  </sheetViews>
  <sheetFormatPr defaultColWidth="9" defaultRowHeight="18.75"/>
  <cols>
    <col min="1" max="1" width="9.25" style="29" customWidth="1"/>
    <col min="2" max="2" width="13.25" style="30" customWidth="1"/>
    <col min="3" max="3" width="50.3833333333333" style="30" customWidth="1"/>
    <col min="4" max="4" width="12.375" style="30" customWidth="1"/>
    <col min="5" max="5" width="20.575" style="30" customWidth="1"/>
    <col min="6" max="6" width="11.5416666666667" style="30" customWidth="1"/>
    <col min="7" max="7" width="53.625" style="30" customWidth="1"/>
    <col min="8" max="8" width="145.575" style="31" customWidth="1"/>
    <col min="9" max="9" width="17.125" style="31" customWidth="1"/>
    <col min="10" max="10" width="24.875" style="31" customWidth="1"/>
    <col min="11" max="11" width="26.25" style="32" customWidth="1"/>
    <col min="12" max="13" width="26.25" style="32" hidden="1" customWidth="1"/>
    <col min="14" max="16" width="23.5" style="32" hidden="1" customWidth="1"/>
    <col min="17" max="17" width="15.125" style="30" hidden="1" customWidth="1"/>
    <col min="18" max="18" width="17.875" style="30" hidden="1" customWidth="1"/>
    <col min="19" max="19" width="15.125" style="30" hidden="1" customWidth="1"/>
    <col min="20" max="20" width="23.5" style="30" hidden="1" customWidth="1"/>
    <col min="21" max="21" width="20.75" style="30" hidden="1" customWidth="1"/>
    <col min="22" max="22" width="23.875" style="30" hidden="1" customWidth="1"/>
    <col min="23" max="23" width="15.625" style="30" customWidth="1"/>
    <col min="24" max="24" width="17.6916666666667" style="30" customWidth="1"/>
    <col min="25" max="25" width="20.1916666666667" style="33" customWidth="1"/>
    <col min="26" max="26" width="10.875" style="34" customWidth="1"/>
    <col min="27" max="27" width="22.625" style="33" customWidth="1"/>
    <col min="28" max="28" width="9" style="35" hidden="1" customWidth="1"/>
    <col min="29" max="29" width="18.3833333333333" style="35" hidden="1" customWidth="1"/>
    <col min="30" max="16384" width="9" style="36"/>
  </cols>
  <sheetData>
    <row r="1" s="22" customFormat="1" ht="84" customHeight="1" spans="1:29">
      <c r="A1" s="37" t="s">
        <v>1209</v>
      </c>
      <c r="B1" s="37"/>
      <c r="C1" s="37"/>
      <c r="D1" s="38"/>
      <c r="E1" s="38"/>
      <c r="F1" s="38"/>
      <c r="G1" s="37"/>
      <c r="H1" s="37"/>
      <c r="I1" s="37"/>
      <c r="J1" s="37"/>
      <c r="K1" s="49"/>
      <c r="L1" s="50"/>
      <c r="M1" s="50"/>
      <c r="N1" s="50"/>
      <c r="O1" s="50"/>
      <c r="P1" s="50"/>
      <c r="Q1" s="38"/>
      <c r="R1" s="38"/>
      <c r="S1" s="38"/>
      <c r="T1" s="38"/>
      <c r="U1" s="38"/>
      <c r="V1" s="38"/>
      <c r="W1" s="38"/>
      <c r="X1" s="38"/>
      <c r="Y1" s="37"/>
      <c r="Z1" s="37"/>
      <c r="AA1" s="37"/>
      <c r="AB1" s="61"/>
      <c r="AC1" s="61"/>
    </row>
    <row r="2" s="23" customFormat="1" ht="50" customHeight="1" spans="1:29">
      <c r="A2" s="39" t="s">
        <v>1</v>
      </c>
      <c r="B2" s="39"/>
      <c r="C2" s="39"/>
      <c r="D2" s="39"/>
      <c r="E2" s="40"/>
      <c r="F2" s="39"/>
      <c r="G2" s="39"/>
      <c r="H2" s="41"/>
      <c r="I2" s="39"/>
      <c r="J2" s="39"/>
      <c r="K2" s="51"/>
      <c r="L2" s="51"/>
      <c r="M2" s="51"/>
      <c r="N2" s="51"/>
      <c r="O2" s="51"/>
      <c r="P2" s="51"/>
      <c r="Q2" s="39"/>
      <c r="R2" s="39"/>
      <c r="S2" s="39"/>
      <c r="T2" s="39"/>
      <c r="U2" s="39"/>
      <c r="V2" s="39"/>
      <c r="W2" s="39"/>
      <c r="X2" s="39"/>
      <c r="Y2" s="39"/>
      <c r="Z2" s="39"/>
      <c r="AA2" s="39"/>
      <c r="AB2" s="62"/>
      <c r="AC2" s="62"/>
    </row>
    <row r="3" s="24" customFormat="1" ht="42" customHeight="1" spans="1:29">
      <c r="A3" s="10" t="s">
        <v>2</v>
      </c>
      <c r="B3" s="10" t="s">
        <v>3</v>
      </c>
      <c r="C3" s="10" t="s">
        <v>4</v>
      </c>
      <c r="D3" s="10" t="s">
        <v>5</v>
      </c>
      <c r="E3" s="10" t="s">
        <v>6</v>
      </c>
      <c r="F3" s="10" t="s">
        <v>7</v>
      </c>
      <c r="G3" s="10" t="s">
        <v>8</v>
      </c>
      <c r="H3" s="10" t="s">
        <v>9</v>
      </c>
      <c r="I3" s="10" t="s">
        <v>10</v>
      </c>
      <c r="J3" s="10" t="s">
        <v>11</v>
      </c>
      <c r="K3" s="16" t="s">
        <v>12</v>
      </c>
      <c r="L3" s="16" t="s">
        <v>13</v>
      </c>
      <c r="M3" s="16"/>
      <c r="N3" s="16"/>
      <c r="O3" s="16"/>
      <c r="P3" s="16"/>
      <c r="Q3" s="10"/>
      <c r="R3" s="10"/>
      <c r="S3" s="10"/>
      <c r="T3" s="10"/>
      <c r="U3" s="10"/>
      <c r="V3" s="10"/>
      <c r="W3" s="10" t="s">
        <v>10</v>
      </c>
      <c r="X3" s="10" t="s">
        <v>21</v>
      </c>
      <c r="Y3" s="10" t="s">
        <v>1210</v>
      </c>
      <c r="Z3" s="10" t="s">
        <v>21</v>
      </c>
      <c r="AA3" s="10" t="s">
        <v>23</v>
      </c>
      <c r="AB3" s="63"/>
      <c r="AC3" s="63"/>
    </row>
    <row r="4" s="24" customFormat="1" ht="42" customHeight="1" spans="1:29">
      <c r="A4" s="10"/>
      <c r="B4" s="10"/>
      <c r="C4" s="10"/>
      <c r="D4" s="10"/>
      <c r="E4" s="10"/>
      <c r="F4" s="10"/>
      <c r="G4" s="10"/>
      <c r="H4" s="10"/>
      <c r="I4" s="10"/>
      <c r="J4" s="10"/>
      <c r="K4" s="16"/>
      <c r="L4" s="16" t="s">
        <v>24</v>
      </c>
      <c r="M4" s="16"/>
      <c r="N4" s="16"/>
      <c r="O4" s="16"/>
      <c r="P4" s="16"/>
      <c r="Q4" s="10"/>
      <c r="R4" s="10"/>
      <c r="S4" s="10"/>
      <c r="T4" s="10" t="s">
        <v>14</v>
      </c>
      <c r="U4" s="10" t="s">
        <v>15</v>
      </c>
      <c r="V4" s="10" t="s">
        <v>16</v>
      </c>
      <c r="W4" s="10"/>
      <c r="X4" s="10"/>
      <c r="Y4" s="10"/>
      <c r="Z4" s="10"/>
      <c r="AA4" s="10"/>
      <c r="AB4" s="63"/>
      <c r="AC4" s="63"/>
    </row>
    <row r="5" s="24" customFormat="1" ht="42" customHeight="1" spans="1:29">
      <c r="A5" s="10"/>
      <c r="B5" s="10"/>
      <c r="C5" s="10"/>
      <c r="D5" s="10"/>
      <c r="E5" s="10"/>
      <c r="F5" s="10"/>
      <c r="G5" s="10"/>
      <c r="H5" s="10"/>
      <c r="I5" s="10"/>
      <c r="J5" s="10"/>
      <c r="K5" s="16"/>
      <c r="L5" s="52" t="s">
        <v>31</v>
      </c>
      <c r="M5" s="53" t="s">
        <v>25</v>
      </c>
      <c r="N5" s="54"/>
      <c r="O5" s="52" t="s">
        <v>26</v>
      </c>
      <c r="P5" s="52" t="s">
        <v>27</v>
      </c>
      <c r="Q5" s="17" t="s">
        <v>28</v>
      </c>
      <c r="R5" s="17" t="s">
        <v>29</v>
      </c>
      <c r="S5" s="17" t="s">
        <v>30</v>
      </c>
      <c r="T5" s="10"/>
      <c r="U5" s="10"/>
      <c r="V5" s="10"/>
      <c r="W5" s="10"/>
      <c r="X5" s="10"/>
      <c r="Y5" s="10"/>
      <c r="Z5" s="10"/>
      <c r="AA5" s="10"/>
      <c r="AB5" s="63"/>
      <c r="AC5" s="63"/>
    </row>
    <row r="6" s="24" customFormat="1" ht="42" customHeight="1" spans="1:29">
      <c r="A6" s="10"/>
      <c r="B6" s="10"/>
      <c r="C6" s="10"/>
      <c r="D6" s="10"/>
      <c r="E6" s="10"/>
      <c r="F6" s="10"/>
      <c r="G6" s="10"/>
      <c r="H6" s="10"/>
      <c r="I6" s="10"/>
      <c r="J6" s="10"/>
      <c r="K6" s="16"/>
      <c r="L6" s="55"/>
      <c r="M6" s="16" t="s">
        <v>32</v>
      </c>
      <c r="N6" s="16" t="s">
        <v>33</v>
      </c>
      <c r="O6" s="55"/>
      <c r="P6" s="55"/>
      <c r="Q6" s="60"/>
      <c r="R6" s="60"/>
      <c r="S6" s="60"/>
      <c r="T6" s="10"/>
      <c r="U6" s="10"/>
      <c r="V6" s="10"/>
      <c r="W6" s="10"/>
      <c r="X6" s="10"/>
      <c r="Y6" s="10"/>
      <c r="Z6" s="10"/>
      <c r="AA6" s="10"/>
      <c r="AB6" s="63"/>
      <c r="AC6" s="63"/>
    </row>
    <row r="7" s="25" customFormat="1" ht="43" hidden="1" customHeight="1" spans="1:29">
      <c r="A7" s="42" t="s">
        <v>34</v>
      </c>
      <c r="B7" s="42"/>
      <c r="C7" s="42"/>
      <c r="D7" s="42"/>
      <c r="E7" s="42"/>
      <c r="F7" s="42"/>
      <c r="G7" s="42"/>
      <c r="H7" s="42" t="e">
        <f>SUM(#REF!,#REF!,#REF!,#REF!,#REF!)</f>
        <v>#REF!</v>
      </c>
      <c r="I7" s="42"/>
      <c r="J7" s="42"/>
      <c r="K7" s="56" t="e">
        <f>SUM(#REF!,#REF!,#REF!,#REF!,#REF!)</f>
        <v>#REF!</v>
      </c>
      <c r="L7" s="56" t="e">
        <f>SUM(#REF!,#REF!,#REF!,#REF!,#REF!)</f>
        <v>#REF!</v>
      </c>
      <c r="M7" s="56" t="e">
        <f>SUM(#REF!,#REF!,#REF!,#REF!,#REF!)</f>
        <v>#REF!</v>
      </c>
      <c r="N7" s="56" t="e">
        <f>SUM(#REF!,#REF!,#REF!,#REF!,#REF!)</f>
        <v>#REF!</v>
      </c>
      <c r="O7" s="56" t="e">
        <f>SUM(#REF!,#REF!,#REF!,#REF!,#REF!)</f>
        <v>#REF!</v>
      </c>
      <c r="P7" s="56" t="e">
        <f>SUM(#REF!,#REF!,#REF!,#REF!,#REF!)</f>
        <v>#REF!</v>
      </c>
      <c r="Q7" s="56" t="e">
        <f>SUM(#REF!,#REF!,#REF!,#REF!,#REF!)</f>
        <v>#REF!</v>
      </c>
      <c r="R7" s="56" t="e">
        <f>SUM(#REF!,#REF!,#REF!,#REF!,#REF!)</f>
        <v>#REF!</v>
      </c>
      <c r="S7" s="56" t="e">
        <f>SUM(#REF!,#REF!,#REF!,#REF!,#REF!)</f>
        <v>#REF!</v>
      </c>
      <c r="T7" s="56" t="e">
        <f>SUM(#REF!,#REF!,#REF!,#REF!,#REF!)</f>
        <v>#REF!</v>
      </c>
      <c r="U7" s="56" t="e">
        <f>SUM(#REF!,#REF!,#REF!,#REF!,#REF!)</f>
        <v>#REF!</v>
      </c>
      <c r="V7" s="56" t="e">
        <f>SUM(#REF!,#REF!,#REF!,#REF!,#REF!)</f>
        <v>#REF!</v>
      </c>
      <c r="W7" s="56"/>
      <c r="X7" s="56"/>
      <c r="Y7" s="64"/>
      <c r="Z7" s="64"/>
      <c r="AA7" s="64"/>
      <c r="AB7" s="65"/>
      <c r="AC7" s="65"/>
    </row>
    <row r="8" s="26" customFormat="1" ht="35.25" spans="1:27">
      <c r="A8" s="43" t="s">
        <v>214</v>
      </c>
      <c r="B8" s="43"/>
      <c r="C8" s="43"/>
      <c r="D8" s="44"/>
      <c r="E8" s="45"/>
      <c r="F8" s="45"/>
      <c r="G8" s="45"/>
      <c r="H8" s="45">
        <v>27</v>
      </c>
      <c r="I8" s="57"/>
      <c r="J8" s="57"/>
      <c r="K8" s="58">
        <f t="shared" ref="K8:V8" si="0">SUM(K9:K33)</f>
        <v>9648.5</v>
      </c>
      <c r="L8" s="58">
        <f t="shared" si="0"/>
        <v>9486.62</v>
      </c>
      <c r="M8" s="58">
        <f t="shared" si="0"/>
        <v>9486.62</v>
      </c>
      <c r="N8" s="58">
        <f t="shared" si="0"/>
        <v>0</v>
      </c>
      <c r="O8" s="58">
        <f t="shared" si="0"/>
        <v>0</v>
      </c>
      <c r="P8" s="58">
        <f t="shared" si="0"/>
        <v>0</v>
      </c>
      <c r="Q8" s="58">
        <f t="shared" si="0"/>
        <v>0</v>
      </c>
      <c r="R8" s="58">
        <f t="shared" si="0"/>
        <v>0</v>
      </c>
      <c r="S8" s="58">
        <f t="shared" si="0"/>
        <v>0</v>
      </c>
      <c r="T8" s="58">
        <f t="shared" si="0"/>
        <v>0</v>
      </c>
      <c r="U8" s="58">
        <f t="shared" si="0"/>
        <v>161.88</v>
      </c>
      <c r="V8" s="58">
        <f t="shared" si="0"/>
        <v>0</v>
      </c>
      <c r="W8" s="45"/>
      <c r="X8" s="45"/>
      <c r="Y8" s="66"/>
      <c r="Z8" s="66"/>
      <c r="AA8" s="66"/>
    </row>
    <row r="9" s="27" customFormat="1" ht="123" customHeight="1" spans="1:29">
      <c r="A9" s="46">
        <v>22</v>
      </c>
      <c r="B9" s="46" t="s">
        <v>220</v>
      </c>
      <c r="C9" s="46" t="s">
        <v>216</v>
      </c>
      <c r="D9" s="46" t="s">
        <v>36</v>
      </c>
      <c r="E9" s="46" t="s">
        <v>40</v>
      </c>
      <c r="F9" s="46" t="s">
        <v>41</v>
      </c>
      <c r="G9" s="46" t="s">
        <v>1240</v>
      </c>
      <c r="H9" s="47" t="s">
        <v>1241</v>
      </c>
      <c r="I9" s="46" t="s">
        <v>44</v>
      </c>
      <c r="J9" s="46">
        <v>2200</v>
      </c>
      <c r="K9" s="59">
        <f t="shared" ref="K8:K33" si="1">SUM(L9,T9,U9,V9)</f>
        <v>396</v>
      </c>
      <c r="L9" s="59">
        <f t="shared" ref="L8:L33" si="2">SUM(M9:S9)</f>
        <v>396</v>
      </c>
      <c r="M9" s="59">
        <f>J9*0.18</f>
        <v>396</v>
      </c>
      <c r="N9" s="59"/>
      <c r="O9" s="59"/>
      <c r="P9" s="59"/>
      <c r="Q9" s="46"/>
      <c r="R9" s="46"/>
      <c r="S9" s="46"/>
      <c r="T9" s="46"/>
      <c r="U9" s="46"/>
      <c r="V9" s="46"/>
      <c r="W9" s="46" t="s">
        <v>217</v>
      </c>
      <c r="X9" s="46" t="s">
        <v>1242</v>
      </c>
      <c r="Y9" s="46" t="s">
        <v>1090</v>
      </c>
      <c r="Z9" s="46" t="s">
        <v>1091</v>
      </c>
      <c r="AA9" s="46"/>
      <c r="AB9" s="28"/>
      <c r="AC9" s="28"/>
    </row>
    <row r="10" s="27" customFormat="1" ht="123" customHeight="1" spans="1:29">
      <c r="A10" s="46">
        <v>23</v>
      </c>
      <c r="B10" s="46" t="s">
        <v>225</v>
      </c>
      <c r="C10" s="46" t="s">
        <v>221</v>
      </c>
      <c r="D10" s="46" t="s">
        <v>36</v>
      </c>
      <c r="E10" s="46" t="s">
        <v>40</v>
      </c>
      <c r="F10" s="46" t="s">
        <v>41</v>
      </c>
      <c r="G10" s="46" t="s">
        <v>1243</v>
      </c>
      <c r="H10" s="47" t="s">
        <v>1244</v>
      </c>
      <c r="I10" s="46" t="s">
        <v>44</v>
      </c>
      <c r="J10" s="46">
        <v>2045</v>
      </c>
      <c r="K10" s="59">
        <f t="shared" si="1"/>
        <v>368</v>
      </c>
      <c r="L10" s="59">
        <f t="shared" si="2"/>
        <v>368</v>
      </c>
      <c r="M10" s="59">
        <v>368</v>
      </c>
      <c r="N10" s="59"/>
      <c r="O10" s="59"/>
      <c r="P10" s="59"/>
      <c r="Q10" s="46"/>
      <c r="R10" s="46"/>
      <c r="S10" s="46"/>
      <c r="T10" s="46"/>
      <c r="U10" s="46"/>
      <c r="V10" s="46"/>
      <c r="W10" s="46" t="s">
        <v>222</v>
      </c>
      <c r="X10" s="46" t="s">
        <v>1245</v>
      </c>
      <c r="Y10" s="46" t="s">
        <v>1090</v>
      </c>
      <c r="Z10" s="46" t="s">
        <v>1091</v>
      </c>
      <c r="AA10" s="46"/>
      <c r="AB10" s="28"/>
      <c r="AC10" s="28"/>
    </row>
    <row r="11" s="27" customFormat="1" ht="123" customHeight="1" spans="1:29">
      <c r="A11" s="46">
        <v>24</v>
      </c>
      <c r="B11" s="46" t="s">
        <v>230</v>
      </c>
      <c r="C11" s="46" t="s">
        <v>226</v>
      </c>
      <c r="D11" s="46" t="s">
        <v>36</v>
      </c>
      <c r="E11" s="46" t="s">
        <v>40</v>
      </c>
      <c r="F11" s="46" t="s">
        <v>41</v>
      </c>
      <c r="G11" s="46" t="s">
        <v>1246</v>
      </c>
      <c r="H11" s="47" t="s">
        <v>1247</v>
      </c>
      <c r="I11" s="46" t="s">
        <v>44</v>
      </c>
      <c r="J11" s="46">
        <v>1600</v>
      </c>
      <c r="K11" s="59">
        <f t="shared" si="1"/>
        <v>288</v>
      </c>
      <c r="L11" s="59">
        <f t="shared" si="2"/>
        <v>126.12</v>
      </c>
      <c r="M11" s="59">
        <f>J11*0.18-U11</f>
        <v>126.12</v>
      </c>
      <c r="N11" s="59"/>
      <c r="O11" s="59"/>
      <c r="P11" s="59"/>
      <c r="Q11" s="46"/>
      <c r="R11" s="46"/>
      <c r="S11" s="46"/>
      <c r="T11" s="46"/>
      <c r="U11" s="46">
        <f>94.88+67</f>
        <v>161.88</v>
      </c>
      <c r="V11" s="46"/>
      <c r="W11" s="46" t="s">
        <v>227</v>
      </c>
      <c r="X11" s="46" t="s">
        <v>1248</v>
      </c>
      <c r="Y11" s="46" t="s">
        <v>1090</v>
      </c>
      <c r="Z11" s="46" t="s">
        <v>1091</v>
      </c>
      <c r="AA11" s="46"/>
      <c r="AB11" s="28"/>
      <c r="AC11" s="28"/>
    </row>
    <row r="12" s="27" customFormat="1" ht="123" customHeight="1" spans="1:29">
      <c r="A12" s="46">
        <v>25</v>
      </c>
      <c r="B12" s="46" t="s">
        <v>235</v>
      </c>
      <c r="C12" s="46" t="s">
        <v>231</v>
      </c>
      <c r="D12" s="46" t="s">
        <v>36</v>
      </c>
      <c r="E12" s="46" t="s">
        <v>40</v>
      </c>
      <c r="F12" s="46" t="s">
        <v>41</v>
      </c>
      <c r="G12" s="46" t="s">
        <v>232</v>
      </c>
      <c r="H12" s="47" t="s">
        <v>1249</v>
      </c>
      <c r="I12" s="46" t="s">
        <v>44</v>
      </c>
      <c r="J12" s="46">
        <v>2260</v>
      </c>
      <c r="K12" s="59">
        <f t="shared" si="1"/>
        <v>398</v>
      </c>
      <c r="L12" s="59">
        <f t="shared" si="2"/>
        <v>398</v>
      </c>
      <c r="M12" s="59">
        <v>398</v>
      </c>
      <c r="N12" s="59"/>
      <c r="O12" s="59"/>
      <c r="P12" s="59"/>
      <c r="Q12" s="46"/>
      <c r="R12" s="46"/>
      <c r="S12" s="46"/>
      <c r="T12" s="46"/>
      <c r="U12" s="46"/>
      <c r="V12" s="46"/>
      <c r="W12" s="46" t="s">
        <v>232</v>
      </c>
      <c r="X12" s="46" t="s">
        <v>1250</v>
      </c>
      <c r="Y12" s="46" t="s">
        <v>1090</v>
      </c>
      <c r="Z12" s="46" t="s">
        <v>1091</v>
      </c>
      <c r="AA12" s="46"/>
      <c r="AB12" s="28"/>
      <c r="AC12" s="28"/>
    </row>
    <row r="13" s="27" customFormat="1" ht="123" customHeight="1" spans="1:29">
      <c r="A13" s="46">
        <v>26</v>
      </c>
      <c r="B13" s="46" t="s">
        <v>239</v>
      </c>
      <c r="C13" s="46" t="s">
        <v>236</v>
      </c>
      <c r="D13" s="46" t="s">
        <v>36</v>
      </c>
      <c r="E13" s="46" t="s">
        <v>40</v>
      </c>
      <c r="F13" s="46" t="s">
        <v>41</v>
      </c>
      <c r="G13" s="46" t="s">
        <v>1251</v>
      </c>
      <c r="H13" s="47" t="s">
        <v>1252</v>
      </c>
      <c r="I13" s="46" t="s">
        <v>44</v>
      </c>
      <c r="J13" s="46">
        <v>1788</v>
      </c>
      <c r="K13" s="59">
        <f t="shared" si="1"/>
        <v>320</v>
      </c>
      <c r="L13" s="59">
        <f t="shared" si="2"/>
        <v>320</v>
      </c>
      <c r="M13" s="59">
        <v>320</v>
      </c>
      <c r="N13" s="59"/>
      <c r="O13" s="59"/>
      <c r="P13" s="59"/>
      <c r="Q13" s="46"/>
      <c r="R13" s="46"/>
      <c r="S13" s="46"/>
      <c r="T13" s="46"/>
      <c r="U13" s="46"/>
      <c r="V13" s="46"/>
      <c r="W13" s="46" t="s">
        <v>99</v>
      </c>
      <c r="X13" s="46" t="s">
        <v>1253</v>
      </c>
      <c r="Y13" s="46" t="s">
        <v>1090</v>
      </c>
      <c r="Z13" s="46" t="s">
        <v>1091</v>
      </c>
      <c r="AA13" s="46"/>
      <c r="AB13" s="28"/>
      <c r="AC13" s="28"/>
    </row>
    <row r="14" s="27" customFormat="1" ht="123" customHeight="1" spans="1:29">
      <c r="A14" s="46">
        <v>27</v>
      </c>
      <c r="B14" s="46" t="s">
        <v>244</v>
      </c>
      <c r="C14" s="46" t="s">
        <v>240</v>
      </c>
      <c r="D14" s="46" t="s">
        <v>36</v>
      </c>
      <c r="E14" s="46" t="s">
        <v>40</v>
      </c>
      <c r="F14" s="46" t="s">
        <v>41</v>
      </c>
      <c r="G14" s="46" t="s">
        <v>241</v>
      </c>
      <c r="H14" s="47" t="s">
        <v>242</v>
      </c>
      <c r="I14" s="46" t="s">
        <v>44</v>
      </c>
      <c r="J14" s="46">
        <v>1500</v>
      </c>
      <c r="K14" s="59">
        <f t="shared" si="1"/>
        <v>270</v>
      </c>
      <c r="L14" s="59">
        <f t="shared" si="2"/>
        <v>270</v>
      </c>
      <c r="M14" s="59">
        <f t="shared" ref="M14:M19" si="3">J14*0.18</f>
        <v>270</v>
      </c>
      <c r="N14" s="59"/>
      <c r="O14" s="59"/>
      <c r="P14" s="59"/>
      <c r="Q14" s="46"/>
      <c r="R14" s="46"/>
      <c r="S14" s="46"/>
      <c r="T14" s="46"/>
      <c r="U14" s="46"/>
      <c r="V14" s="46"/>
      <c r="W14" s="46" t="s">
        <v>241</v>
      </c>
      <c r="X14" s="46" t="s">
        <v>1254</v>
      </c>
      <c r="Y14" s="46" t="s">
        <v>1090</v>
      </c>
      <c r="Z14" s="46" t="s">
        <v>1091</v>
      </c>
      <c r="AA14" s="46"/>
      <c r="AB14" s="28"/>
      <c r="AC14" s="28"/>
    </row>
    <row r="15" s="27" customFormat="1" ht="123" customHeight="1" spans="1:29">
      <c r="A15" s="46">
        <v>28</v>
      </c>
      <c r="B15" s="46" t="s">
        <v>249</v>
      </c>
      <c r="C15" s="46" t="s">
        <v>245</v>
      </c>
      <c r="D15" s="46" t="s">
        <v>36</v>
      </c>
      <c r="E15" s="46" t="s">
        <v>40</v>
      </c>
      <c r="F15" s="46" t="s">
        <v>41</v>
      </c>
      <c r="G15" s="46" t="s">
        <v>246</v>
      </c>
      <c r="H15" s="47" t="s">
        <v>1241</v>
      </c>
      <c r="I15" s="46" t="s">
        <v>44</v>
      </c>
      <c r="J15" s="46">
        <v>2200</v>
      </c>
      <c r="K15" s="59">
        <f t="shared" si="1"/>
        <v>396</v>
      </c>
      <c r="L15" s="59">
        <f t="shared" si="2"/>
        <v>396</v>
      </c>
      <c r="M15" s="59">
        <f t="shared" si="3"/>
        <v>396</v>
      </c>
      <c r="N15" s="59"/>
      <c r="O15" s="59"/>
      <c r="P15" s="59"/>
      <c r="Q15" s="46"/>
      <c r="R15" s="46"/>
      <c r="S15" s="46"/>
      <c r="T15" s="46"/>
      <c r="U15" s="46"/>
      <c r="V15" s="46"/>
      <c r="W15" s="46" t="s">
        <v>246</v>
      </c>
      <c r="X15" s="46" t="s">
        <v>1255</v>
      </c>
      <c r="Y15" s="46" t="s">
        <v>1090</v>
      </c>
      <c r="Z15" s="46" t="s">
        <v>1091</v>
      </c>
      <c r="AA15" s="46"/>
      <c r="AB15" s="28"/>
      <c r="AC15" s="28"/>
    </row>
    <row r="16" s="27" customFormat="1" ht="123" customHeight="1" spans="1:29">
      <c r="A16" s="46">
        <v>29</v>
      </c>
      <c r="B16" s="46" t="s">
        <v>254</v>
      </c>
      <c r="C16" s="46" t="s">
        <v>250</v>
      </c>
      <c r="D16" s="46" t="s">
        <v>36</v>
      </c>
      <c r="E16" s="46" t="s">
        <v>40</v>
      </c>
      <c r="F16" s="46" t="s">
        <v>41</v>
      </c>
      <c r="G16" s="46" t="s">
        <v>251</v>
      </c>
      <c r="H16" s="47" t="s">
        <v>1241</v>
      </c>
      <c r="I16" s="46" t="s">
        <v>44</v>
      </c>
      <c r="J16" s="46">
        <v>2200</v>
      </c>
      <c r="K16" s="59">
        <f t="shared" si="1"/>
        <v>396</v>
      </c>
      <c r="L16" s="59">
        <f t="shared" si="2"/>
        <v>396</v>
      </c>
      <c r="M16" s="59">
        <f t="shared" si="3"/>
        <v>396</v>
      </c>
      <c r="N16" s="59"/>
      <c r="O16" s="59"/>
      <c r="P16" s="59"/>
      <c r="Q16" s="46"/>
      <c r="R16" s="46"/>
      <c r="S16" s="46"/>
      <c r="T16" s="46"/>
      <c r="U16" s="46"/>
      <c r="V16" s="46"/>
      <c r="W16" s="46" t="s">
        <v>251</v>
      </c>
      <c r="X16" s="46" t="s">
        <v>1256</v>
      </c>
      <c r="Y16" s="46" t="s">
        <v>1090</v>
      </c>
      <c r="Z16" s="46" t="s">
        <v>1091</v>
      </c>
      <c r="AA16" s="46"/>
      <c r="AB16" s="28"/>
      <c r="AC16" s="28"/>
    </row>
    <row r="17" s="27" customFormat="1" ht="123" customHeight="1" spans="1:29">
      <c r="A17" s="46">
        <v>30</v>
      </c>
      <c r="B17" s="46" t="s">
        <v>259</v>
      </c>
      <c r="C17" s="46" t="s">
        <v>255</v>
      </c>
      <c r="D17" s="46" t="s">
        <v>36</v>
      </c>
      <c r="E17" s="46" t="s">
        <v>40</v>
      </c>
      <c r="F17" s="46" t="s">
        <v>41</v>
      </c>
      <c r="G17" s="46" t="s">
        <v>1257</v>
      </c>
      <c r="H17" s="47" t="s">
        <v>1241</v>
      </c>
      <c r="I17" s="46" t="s">
        <v>44</v>
      </c>
      <c r="J17" s="46">
        <v>2200</v>
      </c>
      <c r="K17" s="59">
        <f t="shared" si="1"/>
        <v>396</v>
      </c>
      <c r="L17" s="59">
        <f t="shared" si="2"/>
        <v>396</v>
      </c>
      <c r="M17" s="59">
        <f t="shared" si="3"/>
        <v>396</v>
      </c>
      <c r="N17" s="59"/>
      <c r="O17" s="59"/>
      <c r="P17" s="59"/>
      <c r="Q17" s="46"/>
      <c r="R17" s="46"/>
      <c r="S17" s="46"/>
      <c r="T17" s="46"/>
      <c r="U17" s="46"/>
      <c r="V17" s="46"/>
      <c r="W17" s="46" t="s">
        <v>256</v>
      </c>
      <c r="X17" s="46" t="s">
        <v>1258</v>
      </c>
      <c r="Y17" s="46" t="s">
        <v>1090</v>
      </c>
      <c r="Z17" s="46" t="s">
        <v>1091</v>
      </c>
      <c r="AA17" s="46"/>
      <c r="AB17" s="28"/>
      <c r="AC17" s="28"/>
    </row>
    <row r="18" s="27" customFormat="1" ht="123" customHeight="1" spans="1:29">
      <c r="A18" s="46">
        <v>31</v>
      </c>
      <c r="B18" s="46" t="s">
        <v>264</v>
      </c>
      <c r="C18" s="46" t="s">
        <v>260</v>
      </c>
      <c r="D18" s="46" t="s">
        <v>36</v>
      </c>
      <c r="E18" s="46" t="s">
        <v>40</v>
      </c>
      <c r="F18" s="46" t="s">
        <v>41</v>
      </c>
      <c r="G18" s="46" t="s">
        <v>261</v>
      </c>
      <c r="H18" s="47" t="s">
        <v>1241</v>
      </c>
      <c r="I18" s="46" t="s">
        <v>44</v>
      </c>
      <c r="J18" s="46">
        <v>2200</v>
      </c>
      <c r="K18" s="59">
        <f t="shared" si="1"/>
        <v>396</v>
      </c>
      <c r="L18" s="59">
        <f t="shared" si="2"/>
        <v>396</v>
      </c>
      <c r="M18" s="59">
        <f t="shared" si="3"/>
        <v>396</v>
      </c>
      <c r="N18" s="59"/>
      <c r="O18" s="59"/>
      <c r="P18" s="59"/>
      <c r="Q18" s="46"/>
      <c r="R18" s="46"/>
      <c r="S18" s="46"/>
      <c r="T18" s="46"/>
      <c r="U18" s="46"/>
      <c r="V18" s="46"/>
      <c r="W18" s="46" t="s">
        <v>261</v>
      </c>
      <c r="X18" s="46" t="s">
        <v>1259</v>
      </c>
      <c r="Y18" s="46" t="s">
        <v>1090</v>
      </c>
      <c r="Z18" s="46" t="s">
        <v>1091</v>
      </c>
      <c r="AA18" s="46"/>
      <c r="AB18" s="28"/>
      <c r="AC18" s="28"/>
    </row>
    <row r="19" s="27" customFormat="1" ht="123" customHeight="1" spans="1:29">
      <c r="A19" s="46">
        <v>32</v>
      </c>
      <c r="B19" s="46" t="s">
        <v>269</v>
      </c>
      <c r="C19" s="46" t="s">
        <v>265</v>
      </c>
      <c r="D19" s="46" t="s">
        <v>36</v>
      </c>
      <c r="E19" s="46" t="s">
        <v>40</v>
      </c>
      <c r="F19" s="46" t="s">
        <v>41</v>
      </c>
      <c r="G19" s="46" t="s">
        <v>1260</v>
      </c>
      <c r="H19" s="47" t="s">
        <v>1241</v>
      </c>
      <c r="I19" s="46" t="s">
        <v>44</v>
      </c>
      <c r="J19" s="46">
        <v>2200</v>
      </c>
      <c r="K19" s="59">
        <f t="shared" si="1"/>
        <v>396</v>
      </c>
      <c r="L19" s="59">
        <f t="shared" si="2"/>
        <v>396</v>
      </c>
      <c r="M19" s="59">
        <f t="shared" si="3"/>
        <v>396</v>
      </c>
      <c r="N19" s="59"/>
      <c r="O19" s="59"/>
      <c r="P19" s="59"/>
      <c r="Q19" s="46"/>
      <c r="R19" s="46"/>
      <c r="S19" s="46"/>
      <c r="T19" s="46"/>
      <c r="U19" s="46"/>
      <c r="V19" s="46"/>
      <c r="W19" s="46" t="s">
        <v>266</v>
      </c>
      <c r="X19" s="46" t="s">
        <v>1261</v>
      </c>
      <c r="Y19" s="46" t="s">
        <v>1090</v>
      </c>
      <c r="Z19" s="46" t="s">
        <v>1091</v>
      </c>
      <c r="AA19" s="46"/>
      <c r="AB19" s="28"/>
      <c r="AC19" s="28"/>
    </row>
    <row r="20" s="27" customFormat="1" ht="123" customHeight="1" spans="1:29">
      <c r="A20" s="46">
        <v>33</v>
      </c>
      <c r="B20" s="46" t="s">
        <v>274</v>
      </c>
      <c r="C20" s="46" t="s">
        <v>270</v>
      </c>
      <c r="D20" s="46" t="s">
        <v>36</v>
      </c>
      <c r="E20" s="46" t="s">
        <v>40</v>
      </c>
      <c r="F20" s="46" t="s">
        <v>41</v>
      </c>
      <c r="G20" s="46" t="s">
        <v>1262</v>
      </c>
      <c r="H20" s="47" t="s">
        <v>1263</v>
      </c>
      <c r="I20" s="46" t="s">
        <v>44</v>
      </c>
      <c r="J20" s="46">
        <v>2367</v>
      </c>
      <c r="K20" s="59">
        <f t="shared" si="1"/>
        <v>395</v>
      </c>
      <c r="L20" s="59">
        <f t="shared" si="2"/>
        <v>395</v>
      </c>
      <c r="M20" s="59">
        <v>395</v>
      </c>
      <c r="N20" s="59"/>
      <c r="O20" s="59"/>
      <c r="P20" s="59"/>
      <c r="Q20" s="46"/>
      <c r="R20" s="46"/>
      <c r="S20" s="46"/>
      <c r="T20" s="46"/>
      <c r="U20" s="46"/>
      <c r="V20" s="46"/>
      <c r="W20" s="46" t="s">
        <v>271</v>
      </c>
      <c r="X20" s="46" t="s">
        <v>1264</v>
      </c>
      <c r="Y20" s="46" t="s">
        <v>1090</v>
      </c>
      <c r="Z20" s="46" t="s">
        <v>1091</v>
      </c>
      <c r="AA20" s="46"/>
      <c r="AB20" s="28"/>
      <c r="AC20" s="28"/>
    </row>
    <row r="21" s="27" customFormat="1" ht="123" customHeight="1" spans="1:29">
      <c r="A21" s="46">
        <v>34</v>
      </c>
      <c r="B21" s="46" t="s">
        <v>279</v>
      </c>
      <c r="C21" s="46" t="s">
        <v>275</v>
      </c>
      <c r="D21" s="46" t="s">
        <v>36</v>
      </c>
      <c r="E21" s="46" t="s">
        <v>40</v>
      </c>
      <c r="F21" s="46" t="s">
        <v>41</v>
      </c>
      <c r="G21" s="46" t="s">
        <v>276</v>
      </c>
      <c r="H21" s="47" t="s">
        <v>1241</v>
      </c>
      <c r="I21" s="46" t="s">
        <v>44</v>
      </c>
      <c r="J21" s="46">
        <v>2200</v>
      </c>
      <c r="K21" s="59">
        <f t="shared" si="1"/>
        <v>396</v>
      </c>
      <c r="L21" s="59">
        <f t="shared" si="2"/>
        <v>396</v>
      </c>
      <c r="M21" s="59">
        <f t="shared" ref="M21:M24" si="4">J21*0.18</f>
        <v>396</v>
      </c>
      <c r="N21" s="59"/>
      <c r="O21" s="59"/>
      <c r="P21" s="59"/>
      <c r="Q21" s="46"/>
      <c r="R21" s="46"/>
      <c r="S21" s="46"/>
      <c r="T21" s="46"/>
      <c r="U21" s="46"/>
      <c r="V21" s="46"/>
      <c r="W21" s="46" t="s">
        <v>276</v>
      </c>
      <c r="X21" s="46" t="s">
        <v>1265</v>
      </c>
      <c r="Y21" s="46" t="s">
        <v>1090</v>
      </c>
      <c r="Z21" s="46" t="s">
        <v>1091</v>
      </c>
      <c r="AA21" s="46"/>
      <c r="AB21" s="28"/>
      <c r="AC21" s="28"/>
    </row>
    <row r="22" s="27" customFormat="1" ht="123" customHeight="1" spans="1:29">
      <c r="A22" s="46">
        <v>35</v>
      </c>
      <c r="B22" s="46" t="s">
        <v>284</v>
      </c>
      <c r="C22" s="46" t="s">
        <v>280</v>
      </c>
      <c r="D22" s="46" t="s">
        <v>36</v>
      </c>
      <c r="E22" s="46" t="s">
        <v>40</v>
      </c>
      <c r="F22" s="46" t="s">
        <v>41</v>
      </c>
      <c r="G22" s="46" t="s">
        <v>1266</v>
      </c>
      <c r="H22" s="47" t="s">
        <v>1267</v>
      </c>
      <c r="I22" s="46" t="s">
        <v>44</v>
      </c>
      <c r="J22" s="46">
        <v>2150</v>
      </c>
      <c r="K22" s="59">
        <f t="shared" si="1"/>
        <v>387</v>
      </c>
      <c r="L22" s="59">
        <f t="shared" si="2"/>
        <v>387</v>
      </c>
      <c r="M22" s="59">
        <f t="shared" si="4"/>
        <v>387</v>
      </c>
      <c r="N22" s="59"/>
      <c r="O22" s="59"/>
      <c r="P22" s="59"/>
      <c r="Q22" s="46"/>
      <c r="R22" s="46"/>
      <c r="S22" s="46"/>
      <c r="T22" s="46"/>
      <c r="U22" s="46"/>
      <c r="V22" s="46"/>
      <c r="W22" s="46" t="s">
        <v>281</v>
      </c>
      <c r="X22" s="46" t="s">
        <v>1268</v>
      </c>
      <c r="Y22" s="46" t="s">
        <v>1090</v>
      </c>
      <c r="Z22" s="46" t="s">
        <v>1091</v>
      </c>
      <c r="AA22" s="46"/>
      <c r="AB22" s="28"/>
      <c r="AC22" s="28"/>
    </row>
    <row r="23" s="27" customFormat="1" ht="123" customHeight="1" spans="1:29">
      <c r="A23" s="46">
        <v>36</v>
      </c>
      <c r="B23" s="46" t="s">
        <v>289</v>
      </c>
      <c r="C23" s="46" t="s">
        <v>285</v>
      </c>
      <c r="D23" s="46" t="s">
        <v>36</v>
      </c>
      <c r="E23" s="46" t="s">
        <v>40</v>
      </c>
      <c r="F23" s="46" t="s">
        <v>41</v>
      </c>
      <c r="G23" s="46" t="s">
        <v>286</v>
      </c>
      <c r="H23" s="47" t="s">
        <v>1241</v>
      </c>
      <c r="I23" s="46" t="s">
        <v>44</v>
      </c>
      <c r="J23" s="46">
        <v>2200</v>
      </c>
      <c r="K23" s="59">
        <f t="shared" si="1"/>
        <v>396</v>
      </c>
      <c r="L23" s="59">
        <f t="shared" si="2"/>
        <v>396</v>
      </c>
      <c r="M23" s="59">
        <f t="shared" si="4"/>
        <v>396</v>
      </c>
      <c r="N23" s="59"/>
      <c r="O23" s="59"/>
      <c r="P23" s="59"/>
      <c r="Q23" s="46"/>
      <c r="R23" s="46"/>
      <c r="S23" s="46"/>
      <c r="T23" s="46"/>
      <c r="U23" s="46"/>
      <c r="V23" s="46"/>
      <c r="W23" s="46" t="s">
        <v>286</v>
      </c>
      <c r="X23" s="46" t="s">
        <v>737</v>
      </c>
      <c r="Y23" s="46" t="s">
        <v>1090</v>
      </c>
      <c r="Z23" s="46" t="s">
        <v>1091</v>
      </c>
      <c r="AA23" s="46"/>
      <c r="AB23" s="28"/>
      <c r="AC23" s="28"/>
    </row>
    <row r="24" s="27" customFormat="1" ht="123" customHeight="1" spans="1:29">
      <c r="A24" s="46">
        <v>37</v>
      </c>
      <c r="B24" s="46" t="s">
        <v>294</v>
      </c>
      <c r="C24" s="46" t="s">
        <v>290</v>
      </c>
      <c r="D24" s="46" t="s">
        <v>36</v>
      </c>
      <c r="E24" s="46" t="s">
        <v>40</v>
      </c>
      <c r="F24" s="46" t="s">
        <v>41</v>
      </c>
      <c r="G24" s="46" t="s">
        <v>291</v>
      </c>
      <c r="H24" s="47" t="s">
        <v>1269</v>
      </c>
      <c r="I24" s="46" t="s">
        <v>44</v>
      </c>
      <c r="J24" s="46">
        <v>2000</v>
      </c>
      <c r="K24" s="59">
        <f t="shared" si="1"/>
        <v>360</v>
      </c>
      <c r="L24" s="59">
        <f t="shared" si="2"/>
        <v>360</v>
      </c>
      <c r="M24" s="59">
        <f t="shared" si="4"/>
        <v>360</v>
      </c>
      <c r="N24" s="59"/>
      <c r="O24" s="59"/>
      <c r="P24" s="59"/>
      <c r="Q24" s="46"/>
      <c r="R24" s="46"/>
      <c r="S24" s="46"/>
      <c r="T24" s="46"/>
      <c r="U24" s="46"/>
      <c r="V24" s="46"/>
      <c r="W24" s="46" t="s">
        <v>291</v>
      </c>
      <c r="X24" s="46" t="s">
        <v>1270</v>
      </c>
      <c r="Y24" s="46" t="s">
        <v>1090</v>
      </c>
      <c r="Z24" s="46" t="s">
        <v>1091</v>
      </c>
      <c r="AA24" s="46"/>
      <c r="AB24" s="28"/>
      <c r="AC24" s="28"/>
    </row>
    <row r="25" s="27" customFormat="1" ht="123" customHeight="1" spans="1:29">
      <c r="A25" s="46">
        <v>38</v>
      </c>
      <c r="B25" s="46" t="s">
        <v>298</v>
      </c>
      <c r="C25" s="46" t="s">
        <v>295</v>
      </c>
      <c r="D25" s="46" t="s">
        <v>36</v>
      </c>
      <c r="E25" s="46" t="s">
        <v>40</v>
      </c>
      <c r="F25" s="46" t="s">
        <v>41</v>
      </c>
      <c r="G25" s="46" t="s">
        <v>222</v>
      </c>
      <c r="H25" s="47" t="s">
        <v>1271</v>
      </c>
      <c r="I25" s="46" t="s">
        <v>44</v>
      </c>
      <c r="J25" s="46">
        <v>2045</v>
      </c>
      <c r="K25" s="59">
        <f t="shared" si="1"/>
        <v>306</v>
      </c>
      <c r="L25" s="59">
        <f t="shared" si="2"/>
        <v>306</v>
      </c>
      <c r="M25" s="59">
        <v>306</v>
      </c>
      <c r="N25" s="59"/>
      <c r="O25" s="59"/>
      <c r="P25" s="59"/>
      <c r="Q25" s="46"/>
      <c r="R25" s="46"/>
      <c r="S25" s="46"/>
      <c r="T25" s="46"/>
      <c r="U25" s="46"/>
      <c r="V25" s="46"/>
      <c r="W25" s="46" t="s">
        <v>222</v>
      </c>
      <c r="X25" s="46" t="s">
        <v>1245</v>
      </c>
      <c r="Y25" s="46" t="s">
        <v>1090</v>
      </c>
      <c r="Z25" s="46" t="s">
        <v>1091</v>
      </c>
      <c r="AA25" s="46"/>
      <c r="AB25" s="28"/>
      <c r="AC25" s="28"/>
    </row>
    <row r="26" s="27" customFormat="1" ht="123" customHeight="1" spans="1:29">
      <c r="A26" s="46">
        <v>39</v>
      </c>
      <c r="B26" s="46" t="s">
        <v>302</v>
      </c>
      <c r="C26" s="46" t="s">
        <v>299</v>
      </c>
      <c r="D26" s="46" t="s">
        <v>36</v>
      </c>
      <c r="E26" s="46" t="s">
        <v>40</v>
      </c>
      <c r="F26" s="46" t="s">
        <v>41</v>
      </c>
      <c r="G26" s="46" t="s">
        <v>227</v>
      </c>
      <c r="H26" s="47" t="s">
        <v>1272</v>
      </c>
      <c r="I26" s="46" t="s">
        <v>44</v>
      </c>
      <c r="J26" s="46">
        <v>2600</v>
      </c>
      <c r="K26" s="59">
        <f t="shared" si="1"/>
        <v>390</v>
      </c>
      <c r="L26" s="59">
        <f t="shared" si="2"/>
        <v>390</v>
      </c>
      <c r="M26" s="59">
        <f t="shared" ref="M26:M32" si="5">J26*0.15</f>
        <v>390</v>
      </c>
      <c r="N26" s="59"/>
      <c r="O26" s="59"/>
      <c r="P26" s="59"/>
      <c r="Q26" s="46"/>
      <c r="R26" s="46"/>
      <c r="S26" s="46"/>
      <c r="T26" s="46"/>
      <c r="U26" s="46"/>
      <c r="V26" s="46"/>
      <c r="W26" s="46" t="s">
        <v>227</v>
      </c>
      <c r="X26" s="46" t="s">
        <v>1248</v>
      </c>
      <c r="Y26" s="46" t="s">
        <v>1090</v>
      </c>
      <c r="Z26" s="46" t="s">
        <v>1091</v>
      </c>
      <c r="AA26" s="46"/>
      <c r="AB26" s="28"/>
      <c r="AC26" s="28"/>
    </row>
    <row r="27" s="27" customFormat="1" ht="123" customHeight="1" spans="1:29">
      <c r="A27" s="46">
        <v>40</v>
      </c>
      <c r="B27" s="46" t="s">
        <v>306</v>
      </c>
      <c r="C27" s="46" t="s">
        <v>303</v>
      </c>
      <c r="D27" s="46" t="s">
        <v>36</v>
      </c>
      <c r="E27" s="46" t="s">
        <v>40</v>
      </c>
      <c r="F27" s="46" t="s">
        <v>41</v>
      </c>
      <c r="G27" s="46" t="s">
        <v>99</v>
      </c>
      <c r="H27" s="47" t="s">
        <v>1273</v>
      </c>
      <c r="I27" s="46" t="s">
        <v>44</v>
      </c>
      <c r="J27" s="46">
        <v>4400</v>
      </c>
      <c r="K27" s="59">
        <f t="shared" si="1"/>
        <v>660</v>
      </c>
      <c r="L27" s="59">
        <f t="shared" si="2"/>
        <v>660</v>
      </c>
      <c r="M27" s="59">
        <f t="shared" si="5"/>
        <v>660</v>
      </c>
      <c r="N27" s="59"/>
      <c r="O27" s="59"/>
      <c r="P27" s="59"/>
      <c r="Q27" s="46"/>
      <c r="R27" s="46"/>
      <c r="S27" s="46"/>
      <c r="T27" s="46"/>
      <c r="U27" s="46"/>
      <c r="V27" s="46"/>
      <c r="W27" s="46" t="s">
        <v>99</v>
      </c>
      <c r="X27" s="46" t="s">
        <v>1253</v>
      </c>
      <c r="Y27" s="46" t="s">
        <v>1090</v>
      </c>
      <c r="Z27" s="46" t="s">
        <v>1091</v>
      </c>
      <c r="AA27" s="46"/>
      <c r="AB27" s="28"/>
      <c r="AC27" s="28"/>
    </row>
    <row r="28" s="27" customFormat="1" ht="123" customHeight="1" spans="1:29">
      <c r="A28" s="46">
        <v>42</v>
      </c>
      <c r="B28" s="46" t="s">
        <v>315</v>
      </c>
      <c r="C28" s="46" t="s">
        <v>312</v>
      </c>
      <c r="D28" s="46" t="s">
        <v>36</v>
      </c>
      <c r="E28" s="46" t="s">
        <v>40</v>
      </c>
      <c r="F28" s="46" t="s">
        <v>41</v>
      </c>
      <c r="G28" s="46" t="s">
        <v>241</v>
      </c>
      <c r="H28" s="47" t="s">
        <v>313</v>
      </c>
      <c r="I28" s="46" t="s">
        <v>44</v>
      </c>
      <c r="J28" s="46">
        <v>1500</v>
      </c>
      <c r="K28" s="59">
        <f t="shared" si="1"/>
        <v>225</v>
      </c>
      <c r="L28" s="59">
        <f t="shared" si="2"/>
        <v>225</v>
      </c>
      <c r="M28" s="59">
        <v>225</v>
      </c>
      <c r="N28" s="59"/>
      <c r="O28" s="59"/>
      <c r="P28" s="59"/>
      <c r="Q28" s="46"/>
      <c r="R28" s="46"/>
      <c r="S28" s="46"/>
      <c r="T28" s="46"/>
      <c r="U28" s="46"/>
      <c r="V28" s="46"/>
      <c r="W28" s="46" t="s">
        <v>241</v>
      </c>
      <c r="X28" s="46" t="s">
        <v>1254</v>
      </c>
      <c r="Y28" s="46" t="s">
        <v>1090</v>
      </c>
      <c r="Z28" s="46" t="s">
        <v>1091</v>
      </c>
      <c r="AA28" s="46"/>
      <c r="AB28" s="28"/>
      <c r="AC28" s="28"/>
    </row>
    <row r="29" s="27" customFormat="1" ht="123" customHeight="1" spans="1:29">
      <c r="A29" s="46">
        <v>43</v>
      </c>
      <c r="B29" s="46" t="s">
        <v>319</v>
      </c>
      <c r="C29" s="46" t="s">
        <v>316</v>
      </c>
      <c r="D29" s="46" t="s">
        <v>36</v>
      </c>
      <c r="E29" s="46" t="s">
        <v>40</v>
      </c>
      <c r="F29" s="46" t="s">
        <v>41</v>
      </c>
      <c r="G29" s="46" t="s">
        <v>251</v>
      </c>
      <c r="H29" s="47" t="s">
        <v>1274</v>
      </c>
      <c r="I29" s="46" t="s">
        <v>44</v>
      </c>
      <c r="J29" s="46">
        <v>2200</v>
      </c>
      <c r="K29" s="59">
        <f t="shared" si="1"/>
        <v>330</v>
      </c>
      <c r="L29" s="59">
        <f t="shared" si="2"/>
        <v>330</v>
      </c>
      <c r="M29" s="59">
        <f t="shared" si="5"/>
        <v>330</v>
      </c>
      <c r="N29" s="59"/>
      <c r="O29" s="59"/>
      <c r="P29" s="59"/>
      <c r="Q29" s="46"/>
      <c r="R29" s="46"/>
      <c r="S29" s="46"/>
      <c r="T29" s="46"/>
      <c r="U29" s="46"/>
      <c r="V29" s="46"/>
      <c r="W29" s="46" t="s">
        <v>251</v>
      </c>
      <c r="X29" s="46" t="s">
        <v>1256</v>
      </c>
      <c r="Y29" s="46" t="s">
        <v>1090</v>
      </c>
      <c r="Z29" s="46" t="s">
        <v>1091</v>
      </c>
      <c r="AA29" s="46"/>
      <c r="AB29" s="28"/>
      <c r="AC29" s="28"/>
    </row>
    <row r="30" s="28" customFormat="1" ht="123" customHeight="1" spans="1:27">
      <c r="A30" s="46">
        <v>45</v>
      </c>
      <c r="B30" s="46" t="s">
        <v>331</v>
      </c>
      <c r="C30" s="48" t="s">
        <v>328</v>
      </c>
      <c r="D30" s="46" t="s">
        <v>36</v>
      </c>
      <c r="E30" s="46" t="s">
        <v>40</v>
      </c>
      <c r="F30" s="46" t="s">
        <v>41</v>
      </c>
      <c r="G30" s="46" t="s">
        <v>276</v>
      </c>
      <c r="H30" s="47" t="s">
        <v>1275</v>
      </c>
      <c r="I30" s="46" t="s">
        <v>44</v>
      </c>
      <c r="J30" s="46">
        <v>3500</v>
      </c>
      <c r="K30" s="59">
        <f t="shared" si="1"/>
        <v>525</v>
      </c>
      <c r="L30" s="59">
        <f t="shared" si="2"/>
        <v>525</v>
      </c>
      <c r="M30" s="59">
        <f t="shared" si="5"/>
        <v>525</v>
      </c>
      <c r="N30" s="59"/>
      <c r="O30" s="59"/>
      <c r="P30" s="59"/>
      <c r="Q30" s="46"/>
      <c r="R30" s="46"/>
      <c r="S30" s="46"/>
      <c r="T30" s="46"/>
      <c r="U30" s="46"/>
      <c r="V30" s="46"/>
      <c r="W30" s="46" t="s">
        <v>276</v>
      </c>
      <c r="X30" s="46" t="s">
        <v>1265</v>
      </c>
      <c r="Y30" s="46" t="s">
        <v>1090</v>
      </c>
      <c r="Z30" s="46" t="s">
        <v>1091</v>
      </c>
      <c r="AA30" s="46"/>
    </row>
    <row r="31" s="28" customFormat="1" ht="123" customHeight="1" spans="1:27">
      <c r="A31" s="46">
        <v>46</v>
      </c>
      <c r="B31" s="46" t="s">
        <v>335</v>
      </c>
      <c r="C31" s="48" t="s">
        <v>332</v>
      </c>
      <c r="D31" s="46" t="s">
        <v>36</v>
      </c>
      <c r="E31" s="46" t="s">
        <v>40</v>
      </c>
      <c r="F31" s="46" t="s">
        <v>41</v>
      </c>
      <c r="G31" s="46" t="s">
        <v>281</v>
      </c>
      <c r="H31" s="47" t="s">
        <v>1276</v>
      </c>
      <c r="I31" s="46" t="s">
        <v>44</v>
      </c>
      <c r="J31" s="46">
        <v>1900</v>
      </c>
      <c r="K31" s="59">
        <f t="shared" si="1"/>
        <v>285</v>
      </c>
      <c r="L31" s="59">
        <f t="shared" si="2"/>
        <v>285</v>
      </c>
      <c r="M31" s="59">
        <f t="shared" si="5"/>
        <v>285</v>
      </c>
      <c r="N31" s="59"/>
      <c r="O31" s="59"/>
      <c r="P31" s="59"/>
      <c r="Q31" s="46"/>
      <c r="R31" s="46"/>
      <c r="S31" s="46"/>
      <c r="T31" s="46"/>
      <c r="U31" s="46"/>
      <c r="V31" s="46"/>
      <c r="W31" s="46" t="s">
        <v>281</v>
      </c>
      <c r="X31" s="46" t="s">
        <v>1268</v>
      </c>
      <c r="Y31" s="46" t="s">
        <v>1090</v>
      </c>
      <c r="Z31" s="46" t="s">
        <v>1091</v>
      </c>
      <c r="AA31" s="46"/>
    </row>
    <row r="32" s="27" customFormat="1" ht="123" customHeight="1" spans="1:29">
      <c r="A32" s="46">
        <v>47</v>
      </c>
      <c r="B32" s="46" t="s">
        <v>339</v>
      </c>
      <c r="C32" s="48" t="s">
        <v>336</v>
      </c>
      <c r="D32" s="46" t="s">
        <v>36</v>
      </c>
      <c r="E32" s="46" t="s">
        <v>40</v>
      </c>
      <c r="F32" s="46" t="s">
        <v>41</v>
      </c>
      <c r="G32" s="46" t="s">
        <v>286</v>
      </c>
      <c r="H32" s="47" t="s">
        <v>1277</v>
      </c>
      <c r="I32" s="46" t="s">
        <v>44</v>
      </c>
      <c r="J32" s="46">
        <v>2380</v>
      </c>
      <c r="K32" s="59">
        <f t="shared" si="1"/>
        <v>357</v>
      </c>
      <c r="L32" s="59">
        <f t="shared" si="2"/>
        <v>357</v>
      </c>
      <c r="M32" s="59">
        <f t="shared" si="5"/>
        <v>357</v>
      </c>
      <c r="N32" s="59"/>
      <c r="O32" s="59"/>
      <c r="P32" s="59"/>
      <c r="Q32" s="46"/>
      <c r="R32" s="46"/>
      <c r="S32" s="46"/>
      <c r="T32" s="46"/>
      <c r="U32" s="46"/>
      <c r="V32" s="46"/>
      <c r="W32" s="46" t="s">
        <v>286</v>
      </c>
      <c r="X32" s="46" t="s">
        <v>737</v>
      </c>
      <c r="Y32" s="46" t="s">
        <v>1090</v>
      </c>
      <c r="Z32" s="46" t="s">
        <v>1091</v>
      </c>
      <c r="AA32" s="46"/>
      <c r="AB32" s="28"/>
      <c r="AC32" s="28"/>
    </row>
    <row r="33" s="27" customFormat="1" ht="123" customHeight="1" spans="1:29">
      <c r="A33" s="46">
        <v>48</v>
      </c>
      <c r="B33" s="46" t="s">
        <v>358</v>
      </c>
      <c r="C33" s="48" t="s">
        <v>340</v>
      </c>
      <c r="D33" s="46" t="s">
        <v>36</v>
      </c>
      <c r="E33" s="46" t="s">
        <v>40</v>
      </c>
      <c r="F33" s="46" t="s">
        <v>41</v>
      </c>
      <c r="G33" s="46" t="s">
        <v>291</v>
      </c>
      <c r="H33" s="47" t="s">
        <v>341</v>
      </c>
      <c r="I33" s="46" t="s">
        <v>44</v>
      </c>
      <c r="J33" s="46">
        <v>4110</v>
      </c>
      <c r="K33" s="59">
        <f t="shared" si="1"/>
        <v>616.5</v>
      </c>
      <c r="L33" s="59">
        <f t="shared" si="2"/>
        <v>616.5</v>
      </c>
      <c r="M33" s="59">
        <v>616.5</v>
      </c>
      <c r="N33" s="59"/>
      <c r="O33" s="59"/>
      <c r="P33" s="59"/>
      <c r="Q33" s="46"/>
      <c r="R33" s="46"/>
      <c r="S33" s="46"/>
      <c r="T33" s="46"/>
      <c r="U33" s="46"/>
      <c r="V33" s="46"/>
      <c r="W33" s="46" t="s">
        <v>291</v>
      </c>
      <c r="X33" s="46" t="s">
        <v>1270</v>
      </c>
      <c r="Y33" s="46" t="s">
        <v>1090</v>
      </c>
      <c r="Z33" s="46" t="s">
        <v>1091</v>
      </c>
      <c r="AA33" s="46"/>
      <c r="AB33" s="28"/>
      <c r="AC33" s="28"/>
    </row>
  </sheetData>
  <autoFilter xmlns:etc="http://www.wps.cn/officeDocument/2017/etCustomData" ref="A7:AC33" etc:filterBottomFollowUsedRange="0">
    <extLst/>
  </autoFilter>
  <mergeCells count="32">
    <mergeCell ref="A1:AA1"/>
    <mergeCell ref="A2:D2"/>
    <mergeCell ref="L3:V3"/>
    <mergeCell ref="L4:S4"/>
    <mergeCell ref="M5:N5"/>
    <mergeCell ref="A7:F7"/>
    <mergeCell ref="A8:C8"/>
    <mergeCell ref="A3:A6"/>
    <mergeCell ref="B3:B6"/>
    <mergeCell ref="C3:C6"/>
    <mergeCell ref="D3:D6"/>
    <mergeCell ref="E3:E6"/>
    <mergeCell ref="F3:F6"/>
    <mergeCell ref="G3:G6"/>
    <mergeCell ref="H3:H6"/>
    <mergeCell ref="I3:I6"/>
    <mergeCell ref="J3:J6"/>
    <mergeCell ref="K3:K6"/>
    <mergeCell ref="L5:L6"/>
    <mergeCell ref="O5:O6"/>
    <mergeCell ref="P5:P6"/>
    <mergeCell ref="Q5:Q6"/>
    <mergeCell ref="R5:R6"/>
    <mergeCell ref="S5:S6"/>
    <mergeCell ref="T4:T6"/>
    <mergeCell ref="U4:U6"/>
    <mergeCell ref="V4:V6"/>
    <mergeCell ref="W3:W6"/>
    <mergeCell ref="X3:X6"/>
    <mergeCell ref="Y3:Y6"/>
    <mergeCell ref="Z3:Z6"/>
    <mergeCell ref="AA3:AA6"/>
  </mergeCells>
  <dataValidations count="4">
    <dataValidation type="list" allowBlank="1" showInputMessage="1" showErrorMessage="1" sqref="D9:D33">
      <formula1>下拉列表!$A$1:$G$1</formula1>
    </dataValidation>
    <dataValidation type="list" allowBlank="1" showErrorMessage="1" sqref="E4:E8 E34: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E9:E33">
      <formula1>INDIRECT(D9)</formula1>
    </dataValidation>
    <dataValidation type="list" allowBlank="1" showInputMessage="1" showErrorMessage="1" sqref="F9:F33">
      <formula1>"新建,改建,扩建"</formula1>
    </dataValidation>
  </dataValidations>
  <pageMargins left="0.393055555555556" right="0.393055555555556" top="0.590277777777778" bottom="0.590277777777778" header="0.298611111111111" footer="0.298611111111111"/>
  <pageSetup paperSize="9" scale="26" fitToHeight="0" orientation="landscape" horizontalDpi="600"/>
  <headerFooter>
    <oddFooter>&amp;C第 &amp;P 页，共 &amp;N 页</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22"/>
  <sheetViews>
    <sheetView topLeftCell="A19" workbookViewId="0">
      <selection activeCell="C187" sqref="C187"/>
    </sheetView>
  </sheetViews>
  <sheetFormatPr defaultColWidth="9.23333333333333" defaultRowHeight="15.75"/>
  <cols>
    <col min="3" max="3" width="24.15" customWidth="1"/>
    <col min="4" max="6" width="9.23333333333333" customWidth="1"/>
    <col min="7" max="7" width="12.7666666666667" customWidth="1"/>
    <col min="8" max="8" width="63.4583333333333" customWidth="1"/>
    <col min="11" max="11" width="11.6166666666667" customWidth="1"/>
  </cols>
  <sheetData>
    <row r="2" ht="81" spans="1:15">
      <c r="A2" s="10" t="s">
        <v>2</v>
      </c>
      <c r="B2" s="10" t="s">
        <v>3</v>
      </c>
      <c r="C2" s="10" t="s">
        <v>4</v>
      </c>
      <c r="D2" s="10" t="s">
        <v>5</v>
      </c>
      <c r="E2" s="10" t="s">
        <v>6</v>
      </c>
      <c r="F2" s="10" t="s">
        <v>7</v>
      </c>
      <c r="G2" s="10" t="s">
        <v>8</v>
      </c>
      <c r="H2" s="10" t="s">
        <v>9</v>
      </c>
      <c r="I2" s="10" t="s">
        <v>10</v>
      </c>
      <c r="J2" s="10" t="s">
        <v>11</v>
      </c>
      <c r="K2" s="16" t="s">
        <v>12</v>
      </c>
      <c r="L2" s="17" t="s">
        <v>17</v>
      </c>
      <c r="M2" s="10" t="s">
        <v>20</v>
      </c>
      <c r="N2" s="10" t="s">
        <v>21</v>
      </c>
      <c r="O2" s="10" t="s">
        <v>23</v>
      </c>
    </row>
    <row r="3" ht="20.25" spans="1:15">
      <c r="A3" s="11" t="s">
        <v>34</v>
      </c>
      <c r="B3" s="11"/>
      <c r="C3" s="11"/>
      <c r="D3" s="11"/>
      <c r="E3" s="11"/>
      <c r="F3" s="11"/>
      <c r="G3" s="11"/>
      <c r="H3" s="11"/>
      <c r="I3" s="11"/>
      <c r="J3" s="11"/>
      <c r="K3" s="18"/>
      <c r="L3" s="18"/>
      <c r="M3" s="19"/>
      <c r="N3" s="19"/>
      <c r="O3" s="19"/>
    </row>
    <row r="4" ht="152" customHeight="1" spans="1:15">
      <c r="A4" s="12">
        <v>1</v>
      </c>
      <c r="B4" s="12"/>
      <c r="C4" s="13" t="s">
        <v>884</v>
      </c>
      <c r="D4" s="12" t="s">
        <v>769</v>
      </c>
      <c r="E4" s="14" t="s">
        <v>827</v>
      </c>
      <c r="F4" s="14" t="s">
        <v>41</v>
      </c>
      <c r="G4" s="12" t="s">
        <v>885</v>
      </c>
      <c r="H4" s="15" t="s">
        <v>1327</v>
      </c>
      <c r="I4" s="14" t="s">
        <v>503</v>
      </c>
      <c r="J4" s="14">
        <v>10</v>
      </c>
      <c r="K4" s="20">
        <v>716</v>
      </c>
      <c r="L4" s="12">
        <v>1140</v>
      </c>
      <c r="M4" s="12" t="s">
        <v>266</v>
      </c>
      <c r="N4" s="21"/>
      <c r="O4" s="12"/>
    </row>
    <row r="5" ht="152" customHeight="1" spans="1:15">
      <c r="A5" s="12">
        <v>2</v>
      </c>
      <c r="B5" s="12"/>
      <c r="C5" s="12" t="s">
        <v>1328</v>
      </c>
      <c r="D5" s="12" t="s">
        <v>36</v>
      </c>
      <c r="E5" s="14" t="s">
        <v>40</v>
      </c>
      <c r="F5" s="14" t="s">
        <v>41</v>
      </c>
      <c r="G5" s="12" t="s">
        <v>1329</v>
      </c>
      <c r="H5" s="15" t="s">
        <v>1330</v>
      </c>
      <c r="I5" s="14" t="s">
        <v>44</v>
      </c>
      <c r="J5" s="14">
        <v>6140</v>
      </c>
      <c r="K5" s="20">
        <v>1800</v>
      </c>
      <c r="L5" s="12"/>
      <c r="M5" s="12" t="s">
        <v>251</v>
      </c>
      <c r="N5" s="21"/>
      <c r="O5" s="12"/>
    </row>
    <row r="6" ht="67" customHeight="1" spans="1:15">
      <c r="A6" s="12">
        <v>3</v>
      </c>
      <c r="B6" s="12"/>
      <c r="C6" s="12" t="s">
        <v>1331</v>
      </c>
      <c r="D6" s="12" t="s">
        <v>769</v>
      </c>
      <c r="E6" s="14" t="s">
        <v>827</v>
      </c>
      <c r="F6" s="14" t="s">
        <v>41</v>
      </c>
      <c r="G6" s="12" t="s">
        <v>866</v>
      </c>
      <c r="H6" s="15" t="s">
        <v>1332</v>
      </c>
      <c r="I6" s="14" t="s">
        <v>503</v>
      </c>
      <c r="J6" s="14">
        <v>15</v>
      </c>
      <c r="K6" s="20">
        <v>1000</v>
      </c>
      <c r="L6" s="12"/>
      <c r="M6" s="12" t="s">
        <v>217</v>
      </c>
      <c r="N6" s="21"/>
      <c r="O6" s="12"/>
    </row>
    <row r="7" ht="84" customHeight="1" spans="1:15">
      <c r="A7" s="12">
        <v>4</v>
      </c>
      <c r="B7" s="12"/>
      <c r="C7" s="12" t="s">
        <v>1333</v>
      </c>
      <c r="D7" s="12" t="s">
        <v>769</v>
      </c>
      <c r="E7" s="14" t="s">
        <v>827</v>
      </c>
      <c r="F7" s="14" t="s">
        <v>41</v>
      </c>
      <c r="G7" s="12" t="s">
        <v>493</v>
      </c>
      <c r="H7" s="15" t="s">
        <v>1334</v>
      </c>
      <c r="I7" s="14" t="s">
        <v>503</v>
      </c>
      <c r="J7" s="14">
        <v>13.5</v>
      </c>
      <c r="K7" s="20">
        <v>950</v>
      </c>
      <c r="L7" s="12"/>
      <c r="M7" s="12" t="s">
        <v>217</v>
      </c>
      <c r="N7" s="21"/>
      <c r="O7" s="12"/>
    </row>
    <row r="8" ht="124" customHeight="1" spans="1:15">
      <c r="A8" s="12">
        <v>5</v>
      </c>
      <c r="B8" s="12"/>
      <c r="C8" s="12" t="s">
        <v>1335</v>
      </c>
      <c r="D8" s="12" t="s">
        <v>769</v>
      </c>
      <c r="E8" s="14" t="s">
        <v>827</v>
      </c>
      <c r="F8" s="14" t="s">
        <v>41</v>
      </c>
      <c r="G8" s="12" t="s">
        <v>1336</v>
      </c>
      <c r="H8" s="15" t="s">
        <v>1337</v>
      </c>
      <c r="I8" s="14" t="s">
        <v>503</v>
      </c>
      <c r="J8" s="14">
        <v>6.7</v>
      </c>
      <c r="K8" s="20">
        <v>500</v>
      </c>
      <c r="L8" s="12"/>
      <c r="M8" s="12" t="s">
        <v>222</v>
      </c>
      <c r="N8" s="21"/>
      <c r="O8" s="12"/>
    </row>
    <row r="9" ht="85" customHeight="1" spans="1:15">
      <c r="A9" s="12">
        <v>6</v>
      </c>
      <c r="B9" s="12"/>
      <c r="C9" s="13" t="s">
        <v>644</v>
      </c>
      <c r="D9" s="12" t="s">
        <v>36</v>
      </c>
      <c r="E9" s="14" t="s">
        <v>645</v>
      </c>
      <c r="F9" s="14"/>
      <c r="G9" s="12" t="s">
        <v>418</v>
      </c>
      <c r="H9" s="15" t="s">
        <v>1338</v>
      </c>
      <c r="I9" s="14" t="s">
        <v>425</v>
      </c>
      <c r="J9" s="14">
        <v>4000</v>
      </c>
      <c r="K9" s="20">
        <v>800</v>
      </c>
      <c r="L9" s="12"/>
      <c r="M9" s="12" t="s">
        <v>227</v>
      </c>
      <c r="N9" s="21"/>
      <c r="O9" s="12" t="s">
        <v>1339</v>
      </c>
    </row>
    <row r="10" ht="75" customHeight="1" spans="1:15">
      <c r="A10" s="12">
        <v>7</v>
      </c>
      <c r="B10" s="12"/>
      <c r="C10" s="12" t="s">
        <v>1340</v>
      </c>
      <c r="D10" s="12" t="s">
        <v>36</v>
      </c>
      <c r="E10" s="14" t="s">
        <v>520</v>
      </c>
      <c r="F10" s="14"/>
      <c r="G10" s="12" t="s">
        <v>595</v>
      </c>
      <c r="H10" s="15" t="s">
        <v>1341</v>
      </c>
      <c r="I10" s="14" t="s">
        <v>203</v>
      </c>
      <c r="J10" s="14">
        <v>1</v>
      </c>
      <c r="K10" s="20">
        <v>160</v>
      </c>
      <c r="L10" s="12"/>
      <c r="M10" s="12" t="s">
        <v>227</v>
      </c>
      <c r="N10" s="21"/>
      <c r="O10" s="12"/>
    </row>
    <row r="11" ht="140" customHeight="1" spans="1:15">
      <c r="A11" s="12">
        <v>8</v>
      </c>
      <c r="B11" s="12"/>
      <c r="C11" s="12" t="s">
        <v>1342</v>
      </c>
      <c r="D11" s="12" t="s">
        <v>36</v>
      </c>
      <c r="E11" s="14" t="s">
        <v>40</v>
      </c>
      <c r="F11" s="14"/>
      <c r="G11" s="12" t="s">
        <v>1343</v>
      </c>
      <c r="H11" s="15" t="s">
        <v>1344</v>
      </c>
      <c r="I11" s="14" t="s">
        <v>503</v>
      </c>
      <c r="J11" s="14">
        <v>5</v>
      </c>
      <c r="K11" s="20">
        <v>1200</v>
      </c>
      <c r="L11" s="12"/>
      <c r="M11" s="12" t="s">
        <v>281</v>
      </c>
      <c r="N11" s="21"/>
      <c r="O11" s="12"/>
    </row>
    <row r="12" ht="90" customHeight="1" spans="1:15">
      <c r="A12" s="12">
        <v>9</v>
      </c>
      <c r="B12" s="12"/>
      <c r="C12" s="12" t="s">
        <v>1345</v>
      </c>
      <c r="D12" s="12" t="s">
        <v>36</v>
      </c>
      <c r="E12" s="14" t="s">
        <v>40</v>
      </c>
      <c r="F12" s="14"/>
      <c r="G12" s="12" t="s">
        <v>1346</v>
      </c>
      <c r="H12" s="15" t="s">
        <v>1347</v>
      </c>
      <c r="I12" s="14" t="s">
        <v>503</v>
      </c>
      <c r="J12" s="14">
        <v>5.7</v>
      </c>
      <c r="K12" s="20">
        <v>606</v>
      </c>
      <c r="L12" s="12"/>
      <c r="M12" s="12" t="s">
        <v>706</v>
      </c>
      <c r="N12" s="21"/>
      <c r="O12" s="12"/>
    </row>
    <row r="13" ht="244" customHeight="1" spans="1:15">
      <c r="A13" s="12">
        <v>10</v>
      </c>
      <c r="B13" s="12"/>
      <c r="C13" s="12" t="s">
        <v>1184</v>
      </c>
      <c r="D13" s="12" t="s">
        <v>769</v>
      </c>
      <c r="E13" s="14" t="s">
        <v>827</v>
      </c>
      <c r="F13" s="14" t="s">
        <v>41</v>
      </c>
      <c r="G13" s="12" t="s">
        <v>465</v>
      </c>
      <c r="H13" s="15" t="s">
        <v>1185</v>
      </c>
      <c r="I13" s="14" t="s">
        <v>44</v>
      </c>
      <c r="J13" s="14">
        <v>320</v>
      </c>
      <c r="K13" s="20">
        <v>2000</v>
      </c>
      <c r="L13" s="12"/>
      <c r="M13" s="12" t="s">
        <v>271</v>
      </c>
      <c r="N13" s="21"/>
      <c r="O13" s="12"/>
    </row>
    <row r="14" ht="180" customHeight="1" spans="1:15">
      <c r="A14" s="12">
        <v>11</v>
      </c>
      <c r="B14" s="12"/>
      <c r="C14" s="12" t="s">
        <v>1186</v>
      </c>
      <c r="D14" s="12" t="s">
        <v>769</v>
      </c>
      <c r="E14" s="14" t="s">
        <v>1187</v>
      </c>
      <c r="F14" s="14" t="s">
        <v>41</v>
      </c>
      <c r="G14" s="12" t="s">
        <v>508</v>
      </c>
      <c r="H14" s="15" t="s">
        <v>1348</v>
      </c>
      <c r="I14" s="14" t="s">
        <v>44</v>
      </c>
      <c r="J14" s="14">
        <v>170</v>
      </c>
      <c r="K14" s="20">
        <v>2870</v>
      </c>
      <c r="L14" s="12"/>
      <c r="M14" s="12" t="s">
        <v>99</v>
      </c>
      <c r="N14" s="21"/>
      <c r="O14" s="12"/>
    </row>
    <row r="15" ht="159" customHeight="1" spans="1:15">
      <c r="A15" s="12">
        <v>12</v>
      </c>
      <c r="B15" s="12"/>
      <c r="C15" s="12" t="s">
        <v>836</v>
      </c>
      <c r="D15" s="12" t="s">
        <v>769</v>
      </c>
      <c r="E15" s="14" t="s">
        <v>827</v>
      </c>
      <c r="F15" s="14" t="s">
        <v>41</v>
      </c>
      <c r="G15" s="12" t="s">
        <v>351</v>
      </c>
      <c r="H15" s="15" t="s">
        <v>1197</v>
      </c>
      <c r="I15" s="14" t="s">
        <v>503</v>
      </c>
      <c r="J15" s="14">
        <v>8</v>
      </c>
      <c r="K15" s="20">
        <v>780</v>
      </c>
      <c r="L15" s="12"/>
      <c r="M15" s="12" t="s">
        <v>251</v>
      </c>
      <c r="N15" s="21"/>
      <c r="O15" s="12"/>
    </row>
    <row r="16" ht="90" customHeight="1" spans="1:15">
      <c r="A16" s="12">
        <v>13</v>
      </c>
      <c r="B16" s="12"/>
      <c r="C16" s="12" t="s">
        <v>1349</v>
      </c>
      <c r="D16" s="12" t="s">
        <v>769</v>
      </c>
      <c r="E16" s="14" t="s">
        <v>827</v>
      </c>
      <c r="F16" s="14" t="s">
        <v>41</v>
      </c>
      <c r="G16" s="12" t="s">
        <v>1350</v>
      </c>
      <c r="H16" s="15" t="s">
        <v>1351</v>
      </c>
      <c r="I16" s="14" t="s">
        <v>212</v>
      </c>
      <c r="J16" s="14">
        <v>292</v>
      </c>
      <c r="K16" s="20">
        <v>780</v>
      </c>
      <c r="L16" s="12"/>
      <c r="M16" s="12" t="s">
        <v>291</v>
      </c>
      <c r="N16" s="21"/>
      <c r="O16" s="12"/>
    </row>
    <row r="17" ht="92" customHeight="1" spans="1:15">
      <c r="A17" s="12">
        <v>14</v>
      </c>
      <c r="B17" s="12"/>
      <c r="C17" s="12" t="s">
        <v>1352</v>
      </c>
      <c r="D17" s="12" t="s">
        <v>36</v>
      </c>
      <c r="E17" s="14" t="s">
        <v>40</v>
      </c>
      <c r="F17" s="14" t="s">
        <v>41</v>
      </c>
      <c r="G17" s="12" t="s">
        <v>1353</v>
      </c>
      <c r="H17" s="15" t="s">
        <v>1354</v>
      </c>
      <c r="I17" s="14" t="s">
        <v>425</v>
      </c>
      <c r="J17" s="14">
        <v>7000</v>
      </c>
      <c r="K17" s="20">
        <v>1000</v>
      </c>
      <c r="L17" s="12"/>
      <c r="M17" s="12" t="s">
        <v>286</v>
      </c>
      <c r="N17" s="21"/>
      <c r="O17" s="12"/>
    </row>
    <row r="18" ht="134" customHeight="1" spans="1:15">
      <c r="A18" s="12">
        <v>15</v>
      </c>
      <c r="B18" s="12"/>
      <c r="C18" s="12" t="s">
        <v>1355</v>
      </c>
      <c r="D18" s="12" t="s">
        <v>769</v>
      </c>
      <c r="E18" s="14" t="s">
        <v>40</v>
      </c>
      <c r="F18" s="14" t="s">
        <v>41</v>
      </c>
      <c r="G18" s="12" t="s">
        <v>912</v>
      </c>
      <c r="H18" s="15" t="s">
        <v>1356</v>
      </c>
      <c r="I18" s="14" t="s">
        <v>44</v>
      </c>
      <c r="J18" s="14">
        <v>250</v>
      </c>
      <c r="K18" s="20">
        <v>1670</v>
      </c>
      <c r="L18" s="12"/>
      <c r="M18" s="12" t="s">
        <v>286</v>
      </c>
      <c r="N18" s="21"/>
      <c r="O18" s="12"/>
    </row>
    <row r="19" ht="134" customHeight="1" spans="1:15">
      <c r="A19" s="12">
        <v>16</v>
      </c>
      <c r="B19" s="12"/>
      <c r="C19" s="12" t="s">
        <v>1357</v>
      </c>
      <c r="D19" s="12" t="s">
        <v>769</v>
      </c>
      <c r="E19" s="14" t="s">
        <v>40</v>
      </c>
      <c r="F19" s="14" t="s">
        <v>41</v>
      </c>
      <c r="G19" s="12" t="s">
        <v>916</v>
      </c>
      <c r="H19" s="15" t="s">
        <v>1358</v>
      </c>
      <c r="I19" s="14" t="s">
        <v>44</v>
      </c>
      <c r="J19" s="14">
        <v>200</v>
      </c>
      <c r="K19" s="20">
        <v>600</v>
      </c>
      <c r="L19" s="12"/>
      <c r="M19" s="12" t="s">
        <v>286</v>
      </c>
      <c r="N19" s="21"/>
      <c r="O19" s="12"/>
    </row>
    <row r="20" ht="134" customHeight="1" spans="1:15">
      <c r="A20" s="12">
        <v>17</v>
      </c>
      <c r="B20" s="12"/>
      <c r="C20" s="12" t="s">
        <v>1359</v>
      </c>
      <c r="D20" s="12" t="s">
        <v>36</v>
      </c>
      <c r="E20" s="14" t="s">
        <v>40</v>
      </c>
      <c r="F20" s="14" t="s">
        <v>41</v>
      </c>
      <c r="G20" s="12" t="s">
        <v>1360</v>
      </c>
      <c r="H20" s="15" t="s">
        <v>1361</v>
      </c>
      <c r="I20" s="14" t="s">
        <v>472</v>
      </c>
      <c r="J20" s="14" t="s">
        <v>1362</v>
      </c>
      <c r="K20" s="20">
        <v>300</v>
      </c>
      <c r="L20" s="12"/>
      <c r="M20" s="12" t="s">
        <v>246</v>
      </c>
      <c r="N20" s="21"/>
      <c r="O20" s="12"/>
    </row>
    <row r="21" ht="134" customHeight="1" spans="1:15">
      <c r="A21" s="12">
        <v>18</v>
      </c>
      <c r="B21" s="12"/>
      <c r="C21" s="13" t="s">
        <v>457</v>
      </c>
      <c r="D21" s="12" t="s">
        <v>36</v>
      </c>
      <c r="E21" s="14" t="s">
        <v>458</v>
      </c>
      <c r="F21" s="14" t="s">
        <v>41</v>
      </c>
      <c r="G21" s="12" t="s">
        <v>459</v>
      </c>
      <c r="H21" s="15" t="s">
        <v>460</v>
      </c>
      <c r="I21" s="14" t="s">
        <v>181</v>
      </c>
      <c r="J21" s="14">
        <v>4</v>
      </c>
      <c r="K21" s="20">
        <v>550</v>
      </c>
      <c r="L21" s="12"/>
      <c r="M21" s="12" t="s">
        <v>246</v>
      </c>
      <c r="N21" s="21"/>
      <c r="O21" s="12"/>
    </row>
    <row r="22" ht="134" customHeight="1" spans="1:15">
      <c r="A22" s="12">
        <v>19</v>
      </c>
      <c r="B22" s="12"/>
      <c r="C22" s="13" t="s">
        <v>412</v>
      </c>
      <c r="D22" s="12" t="s">
        <v>36</v>
      </c>
      <c r="E22" s="14" t="s">
        <v>40</v>
      </c>
      <c r="F22" s="14" t="s">
        <v>41</v>
      </c>
      <c r="G22" s="12" t="s">
        <v>413</v>
      </c>
      <c r="H22" s="15" t="s">
        <v>414</v>
      </c>
      <c r="I22" s="14" t="s">
        <v>181</v>
      </c>
      <c r="J22" s="14">
        <v>75</v>
      </c>
      <c r="K22" s="20">
        <v>1875</v>
      </c>
      <c r="L22" s="12"/>
      <c r="M22" s="12" t="s">
        <v>246</v>
      </c>
      <c r="N22" s="21"/>
      <c r="O22" s="12"/>
    </row>
  </sheetData>
  <autoFilter xmlns:etc="http://www.wps.cn/officeDocument/2017/etCustomData" ref="A3:O22" etc:filterBottomFollowUsedRange="0">
    <extLst/>
  </autoFilter>
  <mergeCells count="1">
    <mergeCell ref="A3:F3"/>
  </mergeCells>
  <dataValidations count="3">
    <dataValidation type="list" allowBlank="1" showErrorMessage="1" sqref="E3 E20 E22"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E4:E5 E16:E19">
      <formula1>INDIRECT(D4)</formula1>
    </dataValidation>
    <dataValidation type="list" allowBlank="1" showInputMessage="1" showErrorMessage="1" sqref="F4:F7 F16:F19">
      <formula1>"新建,改建,扩建"</formula1>
    </dataValidation>
  </dataValidation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workbookViewId="0">
      <selection activeCell="C187" sqref="C187"/>
    </sheetView>
  </sheetViews>
  <sheetFormatPr defaultColWidth="9.23333333333333" defaultRowHeight="15.75" outlineLevelCol="3"/>
  <cols>
    <col min="2" max="2" width="14.925" customWidth="1"/>
    <col min="3" max="3" width="17.5416666666667" style="2" customWidth="1"/>
    <col min="4" max="4" width="12.6166666666667"/>
  </cols>
  <sheetData>
    <row r="1" spans="1:4">
      <c r="A1" t="s">
        <v>2</v>
      </c>
      <c r="B1" t="s">
        <v>1363</v>
      </c>
      <c r="C1" s="2" t="s">
        <v>1364</v>
      </c>
      <c r="D1" t="s">
        <v>1365</v>
      </c>
    </row>
    <row r="2" spans="3:3">
      <c r="C2" s="2" t="e">
        <f>SUM(C3:C33)</f>
        <v>#REF!</v>
      </c>
    </row>
    <row r="3" spans="1:4">
      <c r="A3" s="5">
        <v>1</v>
      </c>
      <c r="B3" s="6" t="s">
        <v>542</v>
      </c>
      <c r="C3" s="7" t="e">
        <f>SUM('2025年项目提取'!#REF!,'2025年项目提取'!K111,'2025年项目提取'!K136)</f>
        <v>#REF!</v>
      </c>
      <c r="D3" s="8" t="e">
        <f>C3/C2</f>
        <v>#REF!</v>
      </c>
    </row>
    <row r="4" spans="1:4">
      <c r="A4" s="5">
        <v>2</v>
      </c>
      <c r="B4" s="5" t="s">
        <v>217</v>
      </c>
      <c r="C4" s="7">
        <f>SUM('2025年项目提取'!K32,'2025年项目提取'!K75,'2025年项目提取'!K79,'2025年项目提取'!K82,'2025年项目提取'!K115,'2025年项目提取'!K116)</f>
        <v>1553</v>
      </c>
      <c r="D4" s="8" t="e">
        <f>C4/C2</f>
        <v>#REF!</v>
      </c>
    </row>
    <row r="5" spans="1:4">
      <c r="A5" s="5">
        <v>3</v>
      </c>
      <c r="B5" s="5" t="s">
        <v>222</v>
      </c>
      <c r="C5" s="5">
        <f>SUM('2025年项目提取'!K33,'2025年项目提取'!K61,'2025年项目提取'!K108,'2025年项目提取'!K123)</f>
        <v>2827.89</v>
      </c>
      <c r="D5" s="8" t="e">
        <f>C5/C2</f>
        <v>#REF!</v>
      </c>
    </row>
    <row r="6" spans="1:4">
      <c r="A6" s="5">
        <v>4</v>
      </c>
      <c r="B6" s="5" t="s">
        <v>227</v>
      </c>
      <c r="C6" s="7">
        <f>SUM('2025年项目提取'!K34,'2025年项目提取'!K49,'2025年项目提取'!K58,'2025年项目提取'!K84)</f>
        <v>1998</v>
      </c>
      <c r="D6" s="8" t="e">
        <f>C6/C2</f>
        <v>#REF!</v>
      </c>
    </row>
    <row r="7" spans="1:4">
      <c r="A7" s="5">
        <v>5</v>
      </c>
      <c r="B7" s="5" t="s">
        <v>232</v>
      </c>
      <c r="C7" s="7">
        <f>SUM('2025年项目提取'!K35,'2025年项目提取'!K85,'2025年项目提取'!K132)</f>
        <v>1418</v>
      </c>
      <c r="D7" s="8" t="e">
        <f>C7/C2</f>
        <v>#REF!</v>
      </c>
    </row>
    <row r="8" spans="1:4">
      <c r="A8" s="5">
        <v>6</v>
      </c>
      <c r="B8" s="5" t="s">
        <v>99</v>
      </c>
      <c r="C8" s="7">
        <f>SUM('2025年项目提取'!K36,'2025年项目提取'!K50,'2025年项目提取'!K86,'2025年项目提取'!K109,'2025年项目提取'!K135)</f>
        <v>4936.8</v>
      </c>
      <c r="D8" s="8" t="e">
        <f>C8/C2</f>
        <v>#REF!</v>
      </c>
    </row>
    <row r="9" spans="1:4">
      <c r="A9" s="5">
        <v>7</v>
      </c>
      <c r="B9" s="9" t="s">
        <v>308</v>
      </c>
      <c r="C9" s="7" t="e">
        <f>SUM('2025年项目提取'!K62,'2025年项目提取'!K67,'2025年项目提取'!#REF!,'2025年项目提取'!#REF!,'2025年项目提取'!K134)</f>
        <v>#REF!</v>
      </c>
      <c r="D9" s="8" t="e">
        <f>C9/C2</f>
        <v>#REF!</v>
      </c>
    </row>
    <row r="10" spans="1:4">
      <c r="A10" s="5">
        <v>8</v>
      </c>
      <c r="B10" s="6" t="s">
        <v>241</v>
      </c>
      <c r="C10" s="7">
        <f>SUM('2025年项目提取'!K37,'2025年项目提取'!K51,'2025年项目提取'!K127)</f>
        <v>885</v>
      </c>
      <c r="D10" s="8" t="e">
        <f>C10/C2</f>
        <v>#REF!</v>
      </c>
    </row>
    <row r="11" spans="1:4">
      <c r="A11" s="5">
        <v>9</v>
      </c>
      <c r="B11" s="5" t="s">
        <v>246</v>
      </c>
      <c r="C11" s="7">
        <f>SUM('2025年项目提取'!K38,'2025年项目提取'!K78,'2025年项目提取'!K87,'2025年项目提取'!K113,'2025年项目提取'!K131)</f>
        <v>1867.5</v>
      </c>
      <c r="D11" s="8" t="e">
        <f>C11/C2</f>
        <v>#REF!</v>
      </c>
    </row>
    <row r="12" spans="1:4">
      <c r="A12" s="5">
        <v>10</v>
      </c>
      <c r="B12" s="5" t="s">
        <v>686</v>
      </c>
      <c r="C12" s="7">
        <f>SUM('2025年项目提取'!K88)</f>
        <v>675</v>
      </c>
      <c r="D12" s="8" t="e">
        <f>C12/C2</f>
        <v>#REF!</v>
      </c>
    </row>
    <row r="13" spans="1:4">
      <c r="A13" s="5">
        <v>11</v>
      </c>
      <c r="B13" s="5" t="s">
        <v>251</v>
      </c>
      <c r="C13" s="5" t="e">
        <f>SUM('2025年项目提取'!K39,'2025年项目提取'!K117,'2025年项目提取'!#REF!,'2025年项目提取'!K137)</f>
        <v>#REF!</v>
      </c>
      <c r="D13" s="8" t="e">
        <f>C13/C2</f>
        <v>#REF!</v>
      </c>
    </row>
    <row r="14" spans="1:4">
      <c r="A14" s="5">
        <v>12</v>
      </c>
      <c r="B14" s="5" t="s">
        <v>256</v>
      </c>
      <c r="C14" s="7">
        <f>SUM('2025年项目提取'!K40,'2025年项目提取'!K97)</f>
        <v>1146</v>
      </c>
      <c r="D14" s="8" t="e">
        <f>C14/C2</f>
        <v>#REF!</v>
      </c>
    </row>
    <row r="15" spans="1:4">
      <c r="A15" s="5">
        <v>13</v>
      </c>
      <c r="B15" s="5" t="s">
        <v>261</v>
      </c>
      <c r="C15" s="7">
        <f>SUM('2025年项目提取'!K41,'2025年项目提取'!K90,'2025年项目提取'!K130)</f>
        <v>1921</v>
      </c>
      <c r="D15" s="8" t="e">
        <f>C15/C2</f>
        <v>#REF!</v>
      </c>
    </row>
    <row r="16" spans="1:4">
      <c r="A16" s="5">
        <v>14</v>
      </c>
      <c r="B16" s="5" t="s">
        <v>266</v>
      </c>
      <c r="C16" s="7" t="e">
        <f>SUM('2025年项目提取'!K42,'2025年项目提取'!#REF!,'2025年项目提取'!K70,'2025年项目提取'!K91,'2025年项目提取'!K124)</f>
        <v>#REF!</v>
      </c>
      <c r="D16" s="8" t="e">
        <f>C16/C2</f>
        <v>#REF!</v>
      </c>
    </row>
    <row r="17" spans="1:4">
      <c r="A17" s="5">
        <v>15</v>
      </c>
      <c r="B17" s="5" t="s">
        <v>271</v>
      </c>
      <c r="C17" s="7" t="e">
        <f>SUM('2025年项目提取'!K43,'2025年项目提取'!#REF!,'2025年项目提取'!#REF!,'2025年项目提取'!#REF!,'2025年项目提取'!K73,'2025年项目提取'!K74,'2025年项目提取'!K92,'2025年项目提取'!#REF!,'2025年项目提取'!K112,'2025年项目提取'!#REF!)</f>
        <v>#REF!</v>
      </c>
      <c r="D17" s="8" t="e">
        <f>C17/C2</f>
        <v>#REF!</v>
      </c>
    </row>
    <row r="18" spans="1:4">
      <c r="A18" s="5">
        <v>16</v>
      </c>
      <c r="B18" s="9" t="s">
        <v>706</v>
      </c>
      <c r="C18" s="7" t="e">
        <f>SUM('2025年项目提取'!#REF!,'2025年项目提取'!K138)</f>
        <v>#REF!</v>
      </c>
      <c r="D18" s="8" t="e">
        <f>C18/C2</f>
        <v>#REF!</v>
      </c>
    </row>
    <row r="19" spans="1:4">
      <c r="A19" s="5">
        <v>17</v>
      </c>
      <c r="B19" s="9" t="s">
        <v>1318</v>
      </c>
      <c r="C19" s="7">
        <f>SUM('2025年项目提取'!K126)</f>
        <v>400</v>
      </c>
      <c r="D19" s="8" t="e">
        <f>C19/C2</f>
        <v>#REF!</v>
      </c>
    </row>
    <row r="20" spans="1:4">
      <c r="A20" s="5">
        <v>18</v>
      </c>
      <c r="B20" s="5" t="s">
        <v>276</v>
      </c>
      <c r="C20" s="7">
        <f>SUM('2025年项目提取'!K44,'2025年项目提取'!K71,'2025年项目提取'!K72,'2025年项目提取'!K129)</f>
        <v>5696</v>
      </c>
      <c r="D20" s="8" t="e">
        <f>C20/C2</f>
        <v>#REF!</v>
      </c>
    </row>
    <row r="21" spans="1:4">
      <c r="A21" s="5">
        <v>19</v>
      </c>
      <c r="B21" s="5" t="s">
        <v>281</v>
      </c>
      <c r="C21" s="7">
        <f>SUM('2025年项目提取'!K45,'2025年项目提取'!K94,'2025年项目提取'!K125)</f>
        <v>1137</v>
      </c>
      <c r="D21" s="8" t="e">
        <f>C21/C2</f>
        <v>#REF!</v>
      </c>
    </row>
    <row r="22" spans="1:4">
      <c r="A22" s="5">
        <v>20</v>
      </c>
      <c r="B22" s="5" t="s">
        <v>286</v>
      </c>
      <c r="C22" s="5">
        <f>SUM('2025年项目提取'!K46,'2025年项目提取'!K55,'2025年项目提取'!K128)</f>
        <v>1148</v>
      </c>
      <c r="D22" s="8" t="e">
        <f>C22/C2</f>
        <v>#REF!</v>
      </c>
    </row>
    <row r="23" spans="1:4">
      <c r="A23" s="5">
        <v>21</v>
      </c>
      <c r="B23" s="5" t="s">
        <v>291</v>
      </c>
      <c r="C23" s="5" t="e">
        <f>SUM('2025年项目提取'!K47,'2025年项目提取'!K56,'2025年项目提取'!K77,'2025年项目提取'!#REF!,'2025年项目提取'!K96,'2025年项目提取'!K133)</f>
        <v>#REF!</v>
      </c>
      <c r="D23" s="8" t="e">
        <f>C23/C2</f>
        <v>#REF!</v>
      </c>
    </row>
    <row r="24" spans="1:4">
      <c r="A24" s="5">
        <v>22</v>
      </c>
      <c r="B24" s="5" t="s">
        <v>139</v>
      </c>
      <c r="C24" s="5">
        <f>SUM('2025年项目提取'!K64,'2025年项目提取'!K65,'2025年项目提取'!K66,'2025年项目提取'!K68,'2025年项目提取'!K81)</f>
        <v>5100</v>
      </c>
      <c r="D24" s="8" t="e">
        <f>C24/C2</f>
        <v>#REF!</v>
      </c>
    </row>
    <row r="25" spans="1:4">
      <c r="A25" s="5">
        <v>23</v>
      </c>
      <c r="B25" s="5" t="s">
        <v>379</v>
      </c>
      <c r="C25" s="5">
        <f>SUM('2025年项目提取'!K59)</f>
        <v>85</v>
      </c>
      <c r="D25" s="8" t="e">
        <f>C25/C2</f>
        <v>#REF!</v>
      </c>
    </row>
    <row r="26" spans="1:4">
      <c r="A26" s="5">
        <v>24</v>
      </c>
      <c r="B26" s="5" t="s">
        <v>1366</v>
      </c>
      <c r="C26" s="5">
        <f>SUM('2025年项目提取'!K118)</f>
        <v>200</v>
      </c>
      <c r="D26" s="8" t="e">
        <f>C26/C2</f>
        <v>#REF!</v>
      </c>
    </row>
    <row r="27" spans="1:4">
      <c r="A27" s="5">
        <v>25</v>
      </c>
      <c r="B27" s="5" t="s">
        <v>504</v>
      </c>
      <c r="C27" s="5">
        <f>SUM('2025年项目提取'!K120,'2025年项目提取'!K121)</f>
        <v>1983.61</v>
      </c>
      <c r="D27" s="8" t="e">
        <f>C27/C2</f>
        <v>#REF!</v>
      </c>
    </row>
    <row r="28" spans="1:4">
      <c r="A28" s="5">
        <v>26</v>
      </c>
      <c r="B28" s="5" t="s">
        <v>79</v>
      </c>
      <c r="C28" s="5">
        <f>SUM('2025年项目提取'!K30,'2025年项目提取'!K80)</f>
        <v>1395</v>
      </c>
      <c r="D28" s="8" t="e">
        <f>C28/C2</f>
        <v>#REF!</v>
      </c>
    </row>
    <row r="29" spans="1:4">
      <c r="A29" s="5">
        <v>27</v>
      </c>
      <c r="B29" s="5" t="s">
        <v>744</v>
      </c>
      <c r="C29" s="5">
        <f>SUM('2025年项目提取'!K100,'2025年项目提取'!K101,'2025年项目提取'!K102,'2025年项目提取'!K103,'2025年项目提取'!K104,'2025年项目提取'!K105)</f>
        <v>3434.1</v>
      </c>
      <c r="D29" s="8" t="e">
        <f>C29/C2</f>
        <v>#REF!</v>
      </c>
    </row>
    <row r="30" spans="1:4">
      <c r="A30" s="5">
        <v>28</v>
      </c>
      <c r="B30" s="5" t="s">
        <v>1072</v>
      </c>
      <c r="C30" s="5">
        <f>SUM('2025年项目提取'!K142)</f>
        <v>48</v>
      </c>
      <c r="D30" s="8" t="e">
        <f>C30/C2</f>
        <v>#REF!</v>
      </c>
    </row>
    <row r="31" spans="1:4">
      <c r="A31" s="5">
        <v>29</v>
      </c>
      <c r="B31" s="5" t="s">
        <v>736</v>
      </c>
      <c r="C31" s="5">
        <f>SUM('2025年项目提取'!K99)</f>
        <v>1894.8</v>
      </c>
      <c r="D31" s="8" t="e">
        <f>C31/C2</f>
        <v>#REF!</v>
      </c>
    </row>
    <row r="32" spans="1:4">
      <c r="A32" s="5">
        <v>30</v>
      </c>
      <c r="B32" s="5" t="s">
        <v>1045</v>
      </c>
      <c r="C32" s="5">
        <f>SUM('2025年项目提取'!K140)</f>
        <v>1800</v>
      </c>
      <c r="D32" s="8" t="e">
        <f>C32/C2</f>
        <v>#REF!</v>
      </c>
    </row>
    <row r="33" spans="1:4">
      <c r="A33" s="5">
        <v>31</v>
      </c>
      <c r="B33" s="5" t="s">
        <v>1367</v>
      </c>
      <c r="C33" s="5" t="e">
        <f>SUM('2025年项目提取'!K10,'2025年项目提取'!K11,'2025年项目提取'!#REF!,'2025年项目提取'!#REF!,'2025年项目提取'!K13,'2025年项目提取'!K14,'2025年项目提取'!K15,'2025年项目提取'!#REF!,'2025年项目提取'!K16,'2025年项目提取'!K17,'2025年项目提取'!K18,'2025年项目提取'!K19,'2025年项目提取'!K20,'2025年项目提取'!K21,'2025年项目提取'!K22,'2025年项目提取'!K23,'2025年项目提取'!K24,'2025年项目提取'!K25,'2025年项目提取'!K26,'2025年项目提取'!K27,'2025年项目提取'!K28,'2025年项目提取'!#REF!,'2025年项目提取'!K12)</f>
        <v>#REF!</v>
      </c>
      <c r="D33" s="8" t="e">
        <f>C33/C2</f>
        <v>#REF!</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C187" sqref="C187"/>
    </sheetView>
  </sheetViews>
  <sheetFormatPr defaultColWidth="9" defaultRowHeight="15.75" outlineLevelCol="6"/>
  <cols>
    <col min="1" max="7" width="31.5" style="2" customWidth="1"/>
    <col min="8" max="16384" width="9" style="2"/>
  </cols>
  <sheetData>
    <row r="1" s="1" customFormat="1" spans="1:7">
      <c r="A1" s="3" t="s">
        <v>36</v>
      </c>
      <c r="B1" s="3" t="s">
        <v>732</v>
      </c>
      <c r="C1" s="3" t="s">
        <v>769</v>
      </c>
      <c r="D1" s="3" t="s">
        <v>1048</v>
      </c>
      <c r="E1" s="3" t="s">
        <v>1041</v>
      </c>
      <c r="F1" s="3" t="s">
        <v>1059</v>
      </c>
      <c r="G1" s="3" t="s">
        <v>1068</v>
      </c>
    </row>
    <row r="2" spans="1:7">
      <c r="A2" s="4" t="s">
        <v>40</v>
      </c>
      <c r="B2" s="4" t="s">
        <v>748</v>
      </c>
      <c r="C2" s="4" t="s">
        <v>1368</v>
      </c>
      <c r="D2" s="4" t="s">
        <v>1369</v>
      </c>
      <c r="E2" s="4" t="s">
        <v>1370</v>
      </c>
      <c r="F2" s="4" t="s">
        <v>1059</v>
      </c>
      <c r="G2" s="4" t="s">
        <v>1371</v>
      </c>
    </row>
    <row r="3" spans="1:7">
      <c r="A3" s="4" t="s">
        <v>70</v>
      </c>
      <c r="B3" s="4" t="s">
        <v>733</v>
      </c>
      <c r="C3" s="4" t="s">
        <v>773</v>
      </c>
      <c r="D3" s="4" t="s">
        <v>1372</v>
      </c>
      <c r="E3" s="4" t="s">
        <v>1042</v>
      </c>
      <c r="F3" s="4"/>
      <c r="G3" s="4" t="s">
        <v>1069</v>
      </c>
    </row>
    <row r="4" spans="1:7">
      <c r="A4" s="4" t="s">
        <v>492</v>
      </c>
      <c r="B4" s="4" t="s">
        <v>1373</v>
      </c>
      <c r="C4" s="4" t="s">
        <v>1374</v>
      </c>
      <c r="D4" s="4" t="s">
        <v>1051</v>
      </c>
      <c r="E4" s="4"/>
      <c r="F4" s="4"/>
      <c r="G4" s="4" t="s">
        <v>1068</v>
      </c>
    </row>
    <row r="5" spans="1:7">
      <c r="A5" s="4" t="s">
        <v>1375</v>
      </c>
      <c r="B5" s="4" t="s">
        <v>1076</v>
      </c>
      <c r="C5" s="4" t="s">
        <v>954</v>
      </c>
      <c r="D5" s="4"/>
      <c r="E5" s="4"/>
      <c r="F5" s="4"/>
      <c r="G5" s="4"/>
    </row>
    <row r="6" spans="1:7">
      <c r="A6" s="4" t="s">
        <v>645</v>
      </c>
      <c r="B6" s="4" t="s">
        <v>1376</v>
      </c>
      <c r="C6" s="4" t="s">
        <v>1377</v>
      </c>
      <c r="D6" s="4"/>
      <c r="E6" s="4"/>
      <c r="F6" s="4"/>
      <c r="G6" s="4"/>
    </row>
    <row r="7" spans="1:7">
      <c r="A7" s="4" t="s">
        <v>1378</v>
      </c>
      <c r="B7" s="4" t="s">
        <v>1379</v>
      </c>
      <c r="C7" s="4" t="s">
        <v>1380</v>
      </c>
      <c r="D7" s="4"/>
      <c r="E7" s="4"/>
      <c r="F7" s="4"/>
      <c r="G7" s="4"/>
    </row>
    <row r="8" spans="1:7">
      <c r="A8" s="4" t="s">
        <v>541</v>
      </c>
      <c r="B8" s="4" t="s">
        <v>761</v>
      </c>
      <c r="C8" s="4" t="s">
        <v>1381</v>
      </c>
      <c r="D8" s="4"/>
      <c r="E8" s="4"/>
      <c r="F8" s="4"/>
      <c r="G8" s="4"/>
    </row>
    <row r="9" spans="1:7">
      <c r="A9" s="4" t="s">
        <v>534</v>
      </c>
      <c r="B9" s="4" t="s">
        <v>1382</v>
      </c>
      <c r="C9" s="4" t="s">
        <v>1383</v>
      </c>
      <c r="D9" s="4"/>
      <c r="E9" s="4"/>
      <c r="F9" s="4"/>
      <c r="G9" s="4"/>
    </row>
    <row r="10" spans="1:7">
      <c r="A10" s="4" t="s">
        <v>442</v>
      </c>
      <c r="B10" s="4" t="s">
        <v>1384</v>
      </c>
      <c r="C10" s="4" t="s">
        <v>932</v>
      </c>
      <c r="D10" s="4"/>
      <c r="E10" s="4"/>
      <c r="F10" s="4"/>
      <c r="G10" s="4"/>
    </row>
    <row r="11" spans="1:7">
      <c r="A11" s="4" t="s">
        <v>1385</v>
      </c>
      <c r="B11" s="4" t="s">
        <v>1386</v>
      </c>
      <c r="C11" s="4" t="s">
        <v>827</v>
      </c>
      <c r="D11" s="4"/>
      <c r="E11" s="4"/>
      <c r="F11" s="4"/>
      <c r="G11" s="4"/>
    </row>
    <row r="12" spans="1:7">
      <c r="A12" s="4" t="s">
        <v>1387</v>
      </c>
      <c r="B12" s="4" t="s">
        <v>740</v>
      </c>
      <c r="C12" s="4" t="s">
        <v>1388</v>
      </c>
      <c r="D12" s="4"/>
      <c r="E12" s="4"/>
      <c r="F12" s="4"/>
      <c r="G12" s="4"/>
    </row>
    <row r="13" spans="1:7">
      <c r="A13" s="4" t="s">
        <v>520</v>
      </c>
      <c r="B13" s="4"/>
      <c r="C13" s="4" t="s">
        <v>1187</v>
      </c>
      <c r="D13" s="4"/>
      <c r="E13" s="4"/>
      <c r="F13" s="4"/>
      <c r="G13" s="4"/>
    </row>
    <row r="14" spans="1:7">
      <c r="A14" s="4" t="s">
        <v>1156</v>
      </c>
      <c r="B14" s="4"/>
      <c r="C14" s="4" t="s">
        <v>1389</v>
      </c>
      <c r="D14" s="4"/>
      <c r="E14" s="4"/>
      <c r="F14" s="4"/>
      <c r="G14" s="4"/>
    </row>
    <row r="15" spans="1:7">
      <c r="A15" s="4" t="s">
        <v>475</v>
      </c>
      <c r="B15" s="4"/>
      <c r="C15" s="4" t="s">
        <v>1390</v>
      </c>
      <c r="D15" s="4"/>
      <c r="E15" s="4"/>
      <c r="F15" s="4"/>
      <c r="G15" s="4"/>
    </row>
    <row r="16" spans="1:7">
      <c r="A16" s="4" t="s">
        <v>1391</v>
      </c>
      <c r="B16" s="4"/>
      <c r="C16" s="4" t="s">
        <v>1392</v>
      </c>
      <c r="D16" s="4"/>
      <c r="E16" s="4"/>
      <c r="F16" s="4"/>
      <c r="G16" s="4"/>
    </row>
    <row r="17" spans="1:7">
      <c r="A17" s="4" t="s">
        <v>93</v>
      </c>
      <c r="B17" s="4"/>
      <c r="C17" s="4" t="s">
        <v>1393</v>
      </c>
      <c r="D17" s="4"/>
      <c r="E17" s="4"/>
      <c r="F17" s="4"/>
      <c r="G17" s="4"/>
    </row>
    <row r="18" spans="1:7">
      <c r="A18" s="4" t="s">
        <v>209</v>
      </c>
      <c r="B18" s="4"/>
      <c r="C18" s="4" t="s">
        <v>1394</v>
      </c>
      <c r="D18" s="4"/>
      <c r="E18" s="4"/>
      <c r="F18" s="4"/>
      <c r="G18" s="4"/>
    </row>
    <row r="19" spans="1:7">
      <c r="A19" s="4" t="s">
        <v>1395</v>
      </c>
      <c r="B19" s="4"/>
      <c r="C19" s="4" t="s">
        <v>1396</v>
      </c>
      <c r="D19" s="4"/>
      <c r="E19" s="4"/>
      <c r="F19" s="4"/>
      <c r="G19" s="4"/>
    </row>
    <row r="20" spans="1:7">
      <c r="A20" s="4" t="s">
        <v>1397</v>
      </c>
      <c r="B20" s="4"/>
      <c r="C20" s="4"/>
      <c r="D20" s="4"/>
      <c r="E20" s="4"/>
      <c r="F20" s="4"/>
      <c r="G20" s="4"/>
    </row>
    <row r="21" spans="1:7">
      <c r="A21" s="4" t="s">
        <v>1398</v>
      </c>
      <c r="B21" s="4"/>
      <c r="C21" s="4"/>
      <c r="D21" s="4"/>
      <c r="E21" s="4"/>
      <c r="F21" s="4"/>
      <c r="G21" s="4"/>
    </row>
    <row r="22" spans="1:7">
      <c r="A22" s="4" t="s">
        <v>1399</v>
      </c>
      <c r="B22" s="4"/>
      <c r="C22" s="4"/>
      <c r="D22" s="4"/>
      <c r="E22" s="4"/>
      <c r="F22" s="4"/>
      <c r="G22" s="4"/>
    </row>
    <row r="23" spans="1:7">
      <c r="A23" s="4"/>
      <c r="B23" s="4"/>
      <c r="C23" s="4"/>
      <c r="D23" s="4"/>
      <c r="E23" s="4"/>
      <c r="F23" s="4"/>
      <c r="G23" s="4"/>
    </row>
    <row r="24" spans="1:7">
      <c r="A24" s="4"/>
      <c r="B24" s="4"/>
      <c r="C24" s="4"/>
      <c r="D24" s="4"/>
      <c r="E24" s="4"/>
      <c r="F24" s="4"/>
      <c r="G24" s="4"/>
    </row>
    <row r="25" spans="1:7">
      <c r="A25" s="4"/>
      <c r="B25" s="4"/>
      <c r="C25" s="4"/>
      <c r="D25" s="4"/>
      <c r="E25" s="4"/>
      <c r="F25" s="4"/>
      <c r="G25" s="4"/>
    </row>
    <row r="26" spans="1:7">
      <c r="A26" s="4"/>
      <c r="B26" s="4"/>
      <c r="C26" s="4"/>
      <c r="D26" s="4"/>
      <c r="E26" s="4"/>
      <c r="F26" s="4"/>
      <c r="G26" s="4"/>
    </row>
    <row r="27" spans="1:7">
      <c r="A27" s="4"/>
      <c r="B27" s="4"/>
      <c r="C27" s="4"/>
      <c r="D27" s="4"/>
      <c r="E27" s="4"/>
      <c r="F27" s="4"/>
      <c r="G27" s="4"/>
    </row>
    <row r="28" spans="1:7">
      <c r="A28" s="4"/>
      <c r="B28" s="4"/>
      <c r="C28" s="4"/>
      <c r="D28" s="4"/>
      <c r="E28" s="4"/>
      <c r="F28" s="4"/>
      <c r="G28" s="4"/>
    </row>
    <row r="29" spans="1:7">
      <c r="A29" s="4"/>
      <c r="B29" s="4"/>
      <c r="C29" s="4"/>
      <c r="D29" s="4"/>
      <c r="E29" s="4"/>
      <c r="F29" s="4"/>
      <c r="G29" s="4"/>
    </row>
    <row r="30" spans="1:7">
      <c r="A30" s="4"/>
      <c r="B30" s="4"/>
      <c r="C30" s="4"/>
      <c r="D30" s="4"/>
      <c r="E30" s="4"/>
      <c r="F30" s="4"/>
      <c r="G30" s="4"/>
    </row>
    <row r="31" spans="1:7">
      <c r="A31" s="4"/>
      <c r="B31" s="4"/>
      <c r="C31" s="4"/>
      <c r="D31" s="4"/>
      <c r="E31" s="4"/>
      <c r="F31" s="4"/>
      <c r="G31" s="4"/>
    </row>
    <row r="32" spans="1:7">
      <c r="A32" s="4"/>
      <c r="B32" s="4"/>
      <c r="C32" s="4"/>
      <c r="D32" s="4"/>
      <c r="E32" s="4"/>
      <c r="F32" s="4"/>
      <c r="G32" s="4"/>
    </row>
    <row r="33" spans="1:7">
      <c r="A33" s="4"/>
      <c r="B33" s="4"/>
      <c r="C33" s="4"/>
      <c r="D33" s="4"/>
      <c r="E33" s="4"/>
      <c r="F33" s="4"/>
      <c r="G33" s="4"/>
    </row>
    <row r="34" spans="1:7">
      <c r="A34" s="4"/>
      <c r="B34" s="4"/>
      <c r="C34" s="4"/>
      <c r="D34" s="4"/>
      <c r="E34" s="4"/>
      <c r="F34" s="4"/>
      <c r="G34" s="4"/>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7</vt:i4>
      </vt:variant>
    </vt:vector>
  </HeadingPairs>
  <TitlesOfParts>
    <vt:vector size="7" baseType="lpstr">
      <vt:lpstr>2025年项目库12.18</vt:lpstr>
      <vt:lpstr>2025年项目库修改版 (县委汇报版)</vt:lpstr>
      <vt:lpstr>2025年项目提取</vt:lpstr>
      <vt:lpstr>土地碎片化</vt:lpstr>
      <vt:lpstr>示范村</vt:lpstr>
      <vt:lpstr>各单位统计</vt:lpstr>
      <vt:lpstr>下拉列表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cp:lastModifiedBy>
  <dcterms:created xsi:type="dcterms:W3CDTF">2006-09-16T00:00:00Z</dcterms:created>
  <dcterms:modified xsi:type="dcterms:W3CDTF">2025-11-10T02:47:56Z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C6925A476D2345BDA3F5611661D2AB12_13</vt:lpwstr>
  </property>
  <property fmtid="{D5CDD505-2E9C-101B-9397-08002B2CF9AE}" pid="3" name="KSOProductBuildVer">
    <vt:lpwstr>2052-12.1.0.23125</vt:lpwstr>
  </property>
  <property fmtid="{D5CDD505-2E9C-101B-9397-08002B2CF9AE}" pid="4" name="KSOReadingLayout">
    <vt:bool>true</vt:bool>
  </property>
</Properties>
</file>