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105" firstSheet="1" activeTab="1"/>
  </bookViews>
  <sheets>
    <sheet name="2026年项目提取 (第一批不含产业到户)  (3)" sheetId="16" state="hidden" r:id="rId1"/>
    <sheet name="2026年项目提取 (第一批不含产业到户)  (2)" sheetId="17" r:id="rId2"/>
    <sheet name="Sheet1" sheetId="18" r:id="rId3"/>
  </sheets>
  <externalReferences>
    <externalReference r:id="rId7"/>
  </externalReferences>
  <definedNames>
    <definedName name="_xlnm._FilterDatabase" localSheetId="0" hidden="1">'2026年项目提取 (第一批不含产业到户)  (3)'!$A$7:$AD$74</definedName>
    <definedName name="_xlnm._FilterDatabase" localSheetId="1" hidden="1">'2026年项目提取 (第一批不含产业到户)  (2)'!$A$7:$AG$74</definedName>
    <definedName name="项目管理费">#REF!</definedName>
    <definedName name="巩固三保障成果">#REF!</definedName>
    <definedName name="易地搬迁后扶">#REF!</definedName>
    <definedName name="其他">#REF!</definedName>
    <definedName name="就业项目">#REF!</definedName>
    <definedName name="乡村建设行动">#REF!</definedName>
    <definedName name="产业发展">#REF!</definedName>
    <definedName name="_xlnm.Print_Titles" localSheetId="0">'2026年项目提取 (第一批不含产业到户)  (3)'!$4:$7</definedName>
    <definedName name="_xlnm.Print_Area" localSheetId="0">'2026年项目提取 (第一批不含产业到户)  (3)'!$A$1:$AB$74</definedName>
    <definedName name="_xlnm.Print_Titles" localSheetId="1">'2026年项目提取 (第一批不含产业到户)  (2)'!$4:$7</definedName>
    <definedName name="_xlnm.Print_Area" localSheetId="1">'2026年项目提取 (第一批不含产业到户)  (2)'!$A$1:$AB$74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<sst xmlns="http://schemas.openxmlformats.org/spreadsheetml/2006/main" count="1684" uniqueCount="452">
  <si>
    <t>附件1</t>
  </si>
  <si>
    <t>叶城县2026年第一批中央财政衔接推进乡村振兴补助资金（常态化帮扶资金）项目计划</t>
  </si>
  <si>
    <t>填报单位：叶城县农业农村局</t>
  </si>
  <si>
    <t>序号</t>
  </si>
  <si>
    <t>项目库
编号</t>
  </si>
  <si>
    <t>项目名称</t>
  </si>
  <si>
    <t>二级项目类别</t>
  </si>
  <si>
    <t>项目子类型</t>
  </si>
  <si>
    <t>建设
性质</t>
  </si>
  <si>
    <t>建设地点</t>
  </si>
  <si>
    <t>建设内容</t>
  </si>
  <si>
    <t>建设单位</t>
  </si>
  <si>
    <t>建设规模</t>
  </si>
  <si>
    <t>项目总投资（万元）</t>
  </si>
  <si>
    <t>本次安排资金（万元）</t>
  </si>
  <si>
    <t>资金来源（万元）</t>
  </si>
  <si>
    <t>责任人</t>
  </si>
  <si>
    <t>主管单位</t>
  </si>
  <si>
    <t>备注</t>
  </si>
  <si>
    <t>衔接资金</t>
  </si>
  <si>
    <t>地方政府一般债券资金</t>
  </si>
  <si>
    <t>地县资金</t>
  </si>
  <si>
    <t>其他资金（社会资金、帮扶资金等）</t>
  </si>
  <si>
    <t>小计</t>
  </si>
  <si>
    <t>巩固拓展和乡村振兴</t>
  </si>
  <si>
    <t>以工代赈</t>
  </si>
  <si>
    <t>少数民族发展</t>
  </si>
  <si>
    <t>欠发达国有农场</t>
  </si>
  <si>
    <t>欠发达国有林场</t>
  </si>
  <si>
    <t>欠发达国有牧场</t>
  </si>
  <si>
    <t>中央</t>
  </si>
  <si>
    <t>自治区</t>
  </si>
  <si>
    <t>合计</t>
  </si>
  <si>
    <t>一</t>
  </si>
  <si>
    <t>产业发展</t>
  </si>
  <si>
    <t>（一）</t>
  </si>
  <si>
    <t>农业产业基础设施配套</t>
  </si>
  <si>
    <t>yc2026014</t>
  </si>
  <si>
    <t>叶城县2026年小额贷款贴息</t>
  </si>
  <si>
    <t>小额贷款贴息</t>
  </si>
  <si>
    <t>新建</t>
  </si>
  <si>
    <t>叶城县各乡镇</t>
  </si>
  <si>
    <t>项目总投资483.6万元
建设内容：为全县有贷款意愿的脱贫户、监测户实施小额贷款贴息补助。</t>
  </si>
  <si>
    <t>户</t>
  </si>
  <si>
    <t>县农业农村局</t>
  </si>
  <si>
    <t>张纯妮</t>
  </si>
  <si>
    <t>模民江·阿不迪尔希提</t>
  </si>
  <si>
    <t>到户</t>
  </si>
  <si>
    <t>yc2026015</t>
  </si>
  <si>
    <t>叶城县2026年洛克乡种植业基地配套建设项目</t>
  </si>
  <si>
    <t>种植业基地</t>
  </si>
  <si>
    <t>洛克乡2村、3村、4村、5村、7村、8村、9村、10村、11村、12村</t>
  </si>
  <si>
    <r>
      <rPr>
        <sz val="28"/>
        <rFont val="仿宋"/>
        <charset val="134"/>
      </rPr>
      <t>项目总投资：881.6万元。
建设内容：新建0.6-1m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/s防渗渠10公里及配套，88.16万元/公里。</t>
    </r>
  </si>
  <si>
    <t>公里</t>
  </si>
  <si>
    <t>洛克乡</t>
  </si>
  <si>
    <t>张海龙</t>
  </si>
  <si>
    <t>县水利局</t>
  </si>
  <si>
    <t>王平</t>
  </si>
  <si>
    <t>努尔买买提·阿布来提</t>
  </si>
  <si>
    <t>工程</t>
  </si>
  <si>
    <t>yc2026016</t>
  </si>
  <si>
    <t>叶城县2026年巴仁乡种植业基地配套建设项目</t>
  </si>
  <si>
    <t>巴仁乡2村、3村、5村、8村、10村</t>
  </si>
  <si>
    <r>
      <rPr>
        <sz val="28"/>
        <rFont val="仿宋"/>
        <charset val="134"/>
      </rPr>
      <t>项目总投资：400万元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/s防渗渠4.7公里及配套，约85万元/公里。</t>
    </r>
  </si>
  <si>
    <t>巴仁乡</t>
  </si>
  <si>
    <t>曾恭勤</t>
  </si>
  <si>
    <t>张旭</t>
  </si>
  <si>
    <t>yc2026017</t>
  </si>
  <si>
    <t>叶城县2026年河园镇种植业基地配套建设项目</t>
  </si>
  <si>
    <t>河园镇2村、3村、4村、6村</t>
  </si>
  <si>
    <r>
      <rPr>
        <sz val="28"/>
        <rFont val="仿宋"/>
        <charset val="134"/>
      </rPr>
      <t>项目总投资：1130万元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/s防渗渠13.4公里及配套，85万元/公里。</t>
    </r>
  </si>
  <si>
    <t>河园镇</t>
  </si>
  <si>
    <t>黄林</t>
  </si>
  <si>
    <t>李双强</t>
  </si>
  <si>
    <t>yc2026018</t>
  </si>
  <si>
    <t>叶城县2026年铁提乡种植业基地配套项目</t>
  </si>
  <si>
    <t>铁提乡2村、9村、10村</t>
  </si>
  <si>
    <r>
      <rPr>
        <sz val="28"/>
        <rFont val="仿宋"/>
        <charset val="134"/>
      </rPr>
      <t>项目总投资：375万元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/s防渗渠4.3公里及配套。</t>
    </r>
  </si>
  <si>
    <t>铁提乡</t>
  </si>
  <si>
    <t>王东</t>
  </si>
  <si>
    <t>茹克亚·买买提</t>
  </si>
  <si>
    <t>yc2026019</t>
  </si>
  <si>
    <t>叶城县2026年依力克其乡种植业基地配套建设项目</t>
  </si>
  <si>
    <t>依力克其乡3村、6村、7村、8村、9村、11村、12村、14村</t>
  </si>
  <si>
    <r>
      <rPr>
        <sz val="28"/>
        <rFont val="仿宋"/>
        <charset val="134"/>
      </rPr>
      <t>项目总投资:1325万元，本次安排1275万元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/s防渗渠15公里及配套。</t>
    </r>
  </si>
  <si>
    <t>依力克其乡</t>
  </si>
  <si>
    <t>张兆海</t>
  </si>
  <si>
    <t>沙迪克江·沙吾提</t>
  </si>
  <si>
    <t>yc2026022</t>
  </si>
  <si>
    <t>叶城县2026年恰尔巴格镇种植业基地配套建设项目</t>
  </si>
  <si>
    <t>恰尔巴格镇2村、5村、6村、7村、8村、9村、10村、11村、12村</t>
  </si>
  <si>
    <r>
      <rPr>
        <sz val="28"/>
        <rFont val="仿宋"/>
        <charset val="134"/>
      </rPr>
      <t>项目总投资：400万元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/s防渗渠4.6公里及配套，约87万元/公里。</t>
    </r>
  </si>
  <si>
    <t>座</t>
  </si>
  <si>
    <t>恰尔巴格镇</t>
  </si>
  <si>
    <t>汪进飞</t>
  </si>
  <si>
    <t>龙世新</t>
  </si>
  <si>
    <t>yc2026024</t>
  </si>
  <si>
    <t>叶城县2026年夏合甫乡种植业基地配套建设项目</t>
  </si>
  <si>
    <t>夏合甫乡3村、5村、6村、7村、8村、9村、10村、14村、15村、18村</t>
  </si>
  <si>
    <r>
      <rPr>
        <sz val="28"/>
        <rFont val="仿宋"/>
        <charset val="134"/>
      </rPr>
      <t>项目总投资：1300万元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/s防渗渠15.3公里及配套，85万元/公里。</t>
    </r>
  </si>
  <si>
    <t>夏合甫乡</t>
  </si>
  <si>
    <t>王友川</t>
  </si>
  <si>
    <t>陈诗</t>
  </si>
  <si>
    <t>yc2026026</t>
  </si>
  <si>
    <t>叶城县2026年吐古其乡种植业基地配套建设项目</t>
  </si>
  <si>
    <t>吐古其乡2村、3村、4村、5村、8村、9村、10村、12村、13村、15村、16村</t>
  </si>
  <si>
    <r>
      <rPr>
        <sz val="28"/>
        <rFont val="仿宋"/>
        <charset val="134"/>
      </rPr>
      <t>项目总投资:617万，本次安排资金527万元
建设内容：新建0.2-0.8m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/s防渗渠6.2公里及配套，99.5万元/公里。</t>
    </r>
  </si>
  <si>
    <t>吐古其乡</t>
  </si>
  <si>
    <t>木合塔尔·麦合木提</t>
  </si>
  <si>
    <t>穆合塔尔·热衣木</t>
  </si>
  <si>
    <t>yc2026027</t>
  </si>
  <si>
    <t>叶城县2026年乌吉热克乡种植业基地配套建设项目</t>
  </si>
  <si>
    <t>乌吉热克乡1村、2村、3村、5村、6村、10村、11村、12村、13村、14村、15村、17村、18村</t>
  </si>
  <si>
    <r>
      <rPr>
        <sz val="28"/>
        <rFont val="仿宋"/>
        <charset val="134"/>
      </rPr>
      <t>项目总投资:1800万元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/s防渗渠19.4公里及配套附属设施。</t>
    </r>
  </si>
  <si>
    <t>乌吉热克乡</t>
  </si>
  <si>
    <t>李晓倩</t>
  </si>
  <si>
    <t>王起才</t>
  </si>
  <si>
    <t>yc2026028</t>
  </si>
  <si>
    <t>叶城县2026年白杨镇种植业基地配套建设项目</t>
  </si>
  <si>
    <t>白杨镇15村、24村</t>
  </si>
  <si>
    <r>
      <rPr>
        <sz val="28"/>
        <rFont val="仿宋"/>
        <charset val="134"/>
      </rPr>
      <t>项目总投资：850万元
建设内容：新建0.2-0.8m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/s防渗渠10公里及配套，85万元/公里。</t>
    </r>
  </si>
  <si>
    <t>白杨镇</t>
  </si>
  <si>
    <t>王雪强</t>
  </si>
  <si>
    <t>任欢欢</t>
  </si>
  <si>
    <t>yc2026029</t>
  </si>
  <si>
    <t>叶城县2026年依提木孔镇种植业基地配套建设项目</t>
  </si>
  <si>
    <t>依提木孔镇</t>
  </si>
  <si>
    <r>
      <rPr>
        <sz val="28"/>
        <rFont val="仿宋"/>
        <charset val="134"/>
      </rPr>
      <t>项目总投资：400万元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/s防渗渠4.6公里及配套，约85万元/公里。</t>
    </r>
  </si>
  <si>
    <t>王英</t>
  </si>
  <si>
    <t>吴阳</t>
  </si>
  <si>
    <t>yc2026031</t>
  </si>
  <si>
    <t>叶城县2026年阿克塔什镇农业产业基础设施建设项目</t>
  </si>
  <si>
    <t>阿克塔什镇1村</t>
  </si>
  <si>
    <t>项目总投资：340万元
建设内容：新建沉沙池1座,1公里防渗渠及附属配套设施。</t>
  </si>
  <si>
    <t>阿克塔什镇</t>
  </si>
  <si>
    <t xml:space="preserve">金森 </t>
  </si>
  <si>
    <t>吾拉木江·阿不都瓦依提</t>
  </si>
  <si>
    <t>yc2026032</t>
  </si>
  <si>
    <t>叶城县2026年伯西热克镇农业产业基础设施建设项目</t>
  </si>
  <si>
    <t>伯西热克镇1村</t>
  </si>
  <si>
    <t>项目总投资：800万元
建设内容：修建蓄水池3座，每座约1.8万立方及其他附属设施。每座蓄水池配套泵房及低压管道。</t>
  </si>
  <si>
    <t>伯西热克镇</t>
  </si>
  <si>
    <t>武进邹</t>
  </si>
  <si>
    <t>蒋小雪</t>
  </si>
  <si>
    <t>yc2026033</t>
  </si>
  <si>
    <t>叶城县2026年乌夏巴什镇农业产业基础设施建设项目</t>
  </si>
  <si>
    <t>乌夏巴什镇1村</t>
  </si>
  <si>
    <t>项目总投资：650万元
建设内容：改建引水渠118m，新建DN600钢筋砼管154m，新建节制分水闸1座；新建蓄水池1座；蓄水池采用C30F200W6砼现浇+复合土工膜（一布一膜），板厚15cm。新建PVC-M De315管道10.89km，新建PVC-M De160输水管道9.26km，新建PVC-M De90输水管道18.04km，新建PVC-M De50出水桩425个，新建闸阀井55座，新建排水井47座，新建200m3减压池2座。</t>
  </si>
  <si>
    <t>乌夏巴什镇</t>
  </si>
  <si>
    <t>阿布都热合曼·阿布力米提</t>
  </si>
  <si>
    <t>玛丽艳·木沙</t>
  </si>
  <si>
    <t>yc2026034</t>
  </si>
  <si>
    <t>叶城县2026年柯克亚乡农业产业基础设施建设项目</t>
  </si>
  <si>
    <t>柯克亚乡3村、4村</t>
  </si>
  <si>
    <r>
      <rPr>
        <sz val="28"/>
        <rFont val="仿宋"/>
        <charset val="134"/>
      </rPr>
      <t>项目总投资：700万元
建设项目：新建蓄水沉砂池1座，预计蓄水池量1.6万m</t>
    </r>
    <r>
      <rPr>
        <sz val="28"/>
        <rFont val="宋体"/>
        <charset val="134"/>
      </rPr>
      <t>³</t>
    </r>
    <r>
      <rPr>
        <sz val="28"/>
        <rFont val="仿宋"/>
        <charset val="134"/>
      </rPr>
      <t>，配套建设4公里0.8-1m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/s流量防渗渠及附属设施。</t>
    </r>
  </si>
  <si>
    <t>柯克亚乡</t>
  </si>
  <si>
    <t>李鑫</t>
  </si>
  <si>
    <t>刘斌</t>
  </si>
  <si>
    <t>yc2026035</t>
  </si>
  <si>
    <t>叶城县2026年洛克乡农业产业基础设施建设项目</t>
  </si>
  <si>
    <t>洛克乡10村、12村</t>
  </si>
  <si>
    <t>项目总投资：375万元
建设内容：新建蓄水池2座及其配套附属设施。</t>
  </si>
  <si>
    <t>ycx2026071</t>
  </si>
  <si>
    <t>叶城县2026年乌吉热克乡土地碎片化整理项目</t>
  </si>
  <si>
    <t>乌吉热克乡2村、3村</t>
  </si>
  <si>
    <t>项目总投资：305万元
建设内容：项目区总面积2317.52亩，土地平整1960.36亩并配套相关附属设施。</t>
  </si>
  <si>
    <t>县农业技术推广站</t>
  </si>
  <si>
    <t>吴勇</t>
  </si>
  <si>
    <t>ycx2026072</t>
  </si>
  <si>
    <t>叶城县2026年白杨镇土地碎片化整理项目</t>
  </si>
  <si>
    <t>白杨镇22村、24村、16村、17村</t>
  </si>
  <si>
    <t>项目总投资：400万元
建设内容：项目区总面积3990.86亩，土地平整3429.74亩并配套相关附属设施。</t>
  </si>
  <si>
    <t>ycx2026073</t>
  </si>
  <si>
    <t>叶城县2026年洛克乡土地碎片化整理项目</t>
  </si>
  <si>
    <t>洛克乡7村</t>
  </si>
  <si>
    <t>项目总投资：350万元
建设内容：项目区总面积3306.36亩，土地平整3078.14亩并配套相关附属设施。</t>
  </si>
  <si>
    <t>ycx2026175</t>
  </si>
  <si>
    <t>叶城县2026年宗朗乡土地碎片化整理项目</t>
  </si>
  <si>
    <t>宗朗乡2村、3村、4村、5村</t>
  </si>
  <si>
    <t>项目总投资：490万元
建设内容：项目区总面积5585.50亩，土地平整3277.86亩并配套相关附属设施。</t>
  </si>
  <si>
    <t>宗朗乡</t>
  </si>
  <si>
    <t>吴维强</t>
  </si>
  <si>
    <t>阿布力肯·阿布都热合曼</t>
  </si>
  <si>
    <t>ycx2026177</t>
  </si>
  <si>
    <t>叶城县2026年依力克其乡土地碎片化整理项目</t>
  </si>
  <si>
    <t>依力克其乡11村、12村、17村</t>
  </si>
  <si>
    <t>项目总投资：210万元
建设内容：项目区总面积2916.58亩，土地平整2681.71亩并配套相关附属设施。</t>
  </si>
  <si>
    <t>（二）</t>
  </si>
  <si>
    <t>林果产业提质增效</t>
  </si>
  <si>
    <t>yc2026044</t>
  </si>
  <si>
    <t>叶城县2026年伯西热克镇石榴定植及设施配套项目</t>
  </si>
  <si>
    <t>伯西热克镇10村、11村</t>
  </si>
  <si>
    <t>项目总投资：57万元
建设内容：石榴定植320亩，每亩1800元，其中10村200亩、11村120亩。</t>
  </si>
  <si>
    <t>县林业和草原局</t>
  </si>
  <si>
    <t>黄顺斌</t>
  </si>
  <si>
    <t>采购</t>
  </si>
  <si>
    <t>yc2026046</t>
  </si>
  <si>
    <t>叶城县2026年核桃蛀果害虫绿色防控项目</t>
  </si>
  <si>
    <t>铁提乡、金果镇、吐古其乡、巴仁乡、白杨镇、伯西热克镇、恰尔巴格镇、夏合甫乡、河园镇、依提木孔镇</t>
  </si>
  <si>
    <t>项目总投资：3000万元
建设内容：核桃蛀果害虫绿色防控25万亩，采购迷向丝（时效性6月以上，高效混合迷向），120元/亩。</t>
  </si>
  <si>
    <t>万亩</t>
  </si>
  <si>
    <t>yc2026047</t>
  </si>
  <si>
    <t>叶城县2026年核桃蛀果害虫飞机防治病虫害项目</t>
  </si>
  <si>
    <t>项目总投资：1250万元
建设内容：对25万亩核桃人工及飞防两次共计50万亩次，服务成本4.5元/亩，资金225万元；飞防监理服务成本0.5元/亩，资金25万元；飞防药剂两种，每种药剂喷洒一遍，共计40元/亩，资金1000万元。</t>
  </si>
  <si>
    <t>万亩次</t>
  </si>
  <si>
    <t>（三）</t>
  </si>
  <si>
    <t>渔业养殖</t>
  </si>
  <si>
    <t>yc2026049</t>
  </si>
  <si>
    <t>叶城县2026年中城区棋盘13村冷水鱼养殖建设项目</t>
  </si>
  <si>
    <t>养殖业基地</t>
  </si>
  <si>
    <t>棋盘乡13村（中城区）</t>
  </si>
  <si>
    <t>项目总投资：60万元
建设内容：修建鱼池4个共800平方米，及附属设施。</t>
  </si>
  <si>
    <t>中城区</t>
  </si>
  <si>
    <t>田坤鹏</t>
  </si>
  <si>
    <t>艾力亚尔·马木提</t>
  </si>
  <si>
    <t>yc2026050</t>
  </si>
  <si>
    <t>叶城县2026年阿克塔什镇渔业养殖建设项目</t>
  </si>
  <si>
    <t>阿克塔什镇3村</t>
  </si>
  <si>
    <t>项目总投资：550万元
建设内容：对4座育苗温室大棚进行提升改造鱼虾养殖，配套渔业养殖设施设备。</t>
  </si>
  <si>
    <t>金森</t>
  </si>
  <si>
    <t>yc2026051</t>
  </si>
  <si>
    <t>叶城县2026年乌吉热克乡渔业养殖二期建设项目</t>
  </si>
  <si>
    <t>乌吉热克乡18村</t>
  </si>
  <si>
    <r>
      <rPr>
        <sz val="28"/>
        <rFont val="仿宋"/>
        <charset val="134"/>
      </rPr>
      <t>项目总投资：550万元
建设内容：在乌吉热克乡18村渔业养殖区建设漂浮式养殖系统1套，直径6m养殖池48个，3900m</t>
    </r>
    <r>
      <rPr>
        <sz val="28"/>
        <rFont val="宋体"/>
        <charset val="134"/>
      </rPr>
      <t>³</t>
    </r>
    <r>
      <rPr>
        <sz val="28"/>
        <rFont val="仿宋"/>
        <charset val="134"/>
      </rPr>
      <t>养殖水体，并配套电力附属设施。</t>
    </r>
  </si>
  <si>
    <t>（四）</t>
  </si>
  <si>
    <t>产业链延伸及基础设施配套</t>
  </si>
  <si>
    <t>yc2026054</t>
  </si>
  <si>
    <t>叶城县2026年巴仁乡红薯高温糖化愈合设备采购项目</t>
  </si>
  <si>
    <t>产地初加工和精深加工</t>
  </si>
  <si>
    <t>巴仁乡幸福村</t>
  </si>
  <si>
    <t>项目总投资：60万元
建设内容：采购智能红薯窖空气调质机4台及配套设施设备。</t>
  </si>
  <si>
    <t>园艺站</t>
  </si>
  <si>
    <t>付雷</t>
  </si>
  <si>
    <t>yc2026055</t>
  </si>
  <si>
    <t>叶城县2026年恰尔巴格镇农贸市场建设项目</t>
  </si>
  <si>
    <t>市场建设和农村物流</t>
  </si>
  <si>
    <t>恰尔巴格镇1村</t>
  </si>
  <si>
    <t>项目总投资：150万元
建设内容：对恰尔巴格镇1村农贸市场地面进行硬化处理，面积约6000平方米；改造市场周边环境，完善基础设施配套。</t>
  </si>
  <si>
    <t>条</t>
  </si>
  <si>
    <t>县住建局</t>
  </si>
  <si>
    <t>辜永亮</t>
  </si>
  <si>
    <t>yc2026057</t>
  </si>
  <si>
    <t>叶城县2026年年加工2万吨核桃、油粉酱联产及高附加值产品精深加工建设项目</t>
  </si>
  <si>
    <t>恰尔巴格镇8村</t>
  </si>
  <si>
    <t>项目总投资：2300万元
建设内容：①核桃脱衣车间，包括20T/D去衣核桃仁生产线1条（6000吨/年），厂房喷淋烟感报警配电室及无尘厂区改造等；②核桃油粉酱联产车间，包括20T/D油粉酱联产生产线1条（2台榨油机及相关配套设施），厂房喷淋烟感报警配电室，无菌区域、无尘厂区改造等；③核桃油存储及吹罐车间，包括5L-20L 6头中小上称重灌装生产线，1.5L-5L 4头上称重小包装灌装生产线，吹塑吹瓶生产线，存油罐（10个8吨+1个100吨）及室外地下基础，无尘厂区改造及厂房喷淋烟感报警配电室等；④整体厂区生产配套设施，包括锅炉蒸汽热源机、空压气源机、污水处理设施等。</t>
  </si>
  <si>
    <t>县商工局</t>
  </si>
  <si>
    <t>周贤张</t>
  </si>
  <si>
    <t>yc2026058</t>
  </si>
  <si>
    <t>叶城县2026年阿克塔什镇现代农业产业园农产品加工建设项目</t>
  </si>
  <si>
    <t>阿克塔什镇7村</t>
  </si>
  <si>
    <t>项目总投资：1400万元
建设内容：在在阿克塔什镇现代农业产业园新建辣椒深加工厂房1栋4998.40平方米厂房，配套水、电、消防等配套附属。</t>
  </si>
  <si>
    <t>批</t>
  </si>
  <si>
    <t>yc2026060</t>
  </si>
  <si>
    <t>叶城县2026年恰尔巴格镇就业产业园改造提升项目</t>
  </si>
  <si>
    <t>产业园（区）</t>
  </si>
  <si>
    <t>项目总投资：350万元
建设内容：新建约1200㎡的厂房并配套消防、电力设施、外网、供排水管网等附属设施。</t>
  </si>
  <si>
    <t>平方米</t>
  </si>
  <si>
    <t>yc2026061</t>
  </si>
  <si>
    <t>叶城县2026年宗朗乡产业园区提升改造项目</t>
  </si>
  <si>
    <t>宗朗乡3村</t>
  </si>
  <si>
    <t>项目总投资：280万元
建设内容：采购玉米真空锁鲜加工车间设备一批，包括回料输送线、不锈钢链板废皮输送机、二次胶辊剥皮机、800kw变压器等配套设施设备。</t>
  </si>
  <si>
    <t>yc2026067</t>
  </si>
  <si>
    <t>叶城县2026年乌吉热克乡土地平整项目</t>
  </si>
  <si>
    <t>乌吉热克乡3村、12村、14村、15村、18村</t>
  </si>
  <si>
    <t>项目总投资：270万元
建设内容：土地平整共1807亩，1500元/亩，其中3村80亩，12村915亩，14村96亩，15村612亩，18村104亩。</t>
  </si>
  <si>
    <t xml:space="preserve">亩 </t>
  </si>
  <si>
    <t>yc2026069</t>
  </si>
  <si>
    <t>叶城县2026年洛克乡节水灌溉建设项目</t>
  </si>
  <si>
    <t>洛克乡5村</t>
  </si>
  <si>
    <t>项目总投资：40万元
建设内容：洛克乡5村实施节水灌溉管道2.6公里及其配套附属。</t>
  </si>
  <si>
    <t>ycx2026174</t>
  </si>
  <si>
    <t>叶城县2026年农副产品生产车间建设项目</t>
  </si>
  <si>
    <t>夏合甫乡园艺社区</t>
  </si>
  <si>
    <t>项目总投资：177万，本次安排资金100万元。
建设内容：新建农副产品储存转运车间1栋，建筑面积913平方米，地上一层，并配套室外附属设施。</t>
  </si>
  <si>
    <t>ycx2026181</t>
  </si>
  <si>
    <t>叶城县2026年伯西热克镇脱水蔬菜农产品精深加工附属配套项目</t>
  </si>
  <si>
    <t>伯西热克镇11村</t>
  </si>
  <si>
    <t>项目总投资：118万元                                                     
建设内容：为伯西热克镇11村脱水蔬菜加工设备采购蒸汽管道、隔断等附属配套设施。</t>
  </si>
  <si>
    <t>（五）</t>
  </si>
  <si>
    <t>畜牧产业提质增效</t>
  </si>
  <si>
    <t>yc2026077</t>
  </si>
  <si>
    <t>叶城县2026年肉牛人工授精产业项目</t>
  </si>
  <si>
    <t>叶城县</t>
  </si>
  <si>
    <t>项目总投资：200万元
建设内容：购买肉牛性控冻精人工授精技术服务，完成全县1万头肉牛发情人工授精，进一步提高肉牛经济效益，带动养殖户增产增效。</t>
  </si>
  <si>
    <t>万头</t>
  </si>
  <si>
    <t>畜牧兽医站</t>
  </si>
  <si>
    <t>西尔艾力·依比不拉</t>
  </si>
  <si>
    <t>yc2026078</t>
  </si>
  <si>
    <t>叶城县2026年宗朗乡养殖小区建设项目</t>
  </si>
  <si>
    <t>产业科技服务</t>
  </si>
  <si>
    <t>项目总投资：380万元
建设内容：新建肉羊养殖小区1座，建设养殖棚圈3栋、每栋棚圈800㎡，建设内部道路2.6公里、防疫诊疗室、青贮窖、饲草料加工棚、水电路等附属设施，购置投料车、取料机、粪污运输车等设备。</t>
  </si>
  <si>
    <t>yc2026081</t>
  </si>
  <si>
    <t>叶城县2026年柯克亚乡畜牧兽医服务点建设项目</t>
  </si>
  <si>
    <t>柯克亚乡2村、3村、6村</t>
  </si>
  <si>
    <t>项目总投资：300万元
建设内容：新建畜牧兽医《六点合一》服务站一座300㎡，服务功能室6间；改建畜牧服务站2座，以及配套附属；采购显微镜、B超、采精器、开阔器等人工授精设备3套。</t>
  </si>
  <si>
    <t>（六）</t>
  </si>
  <si>
    <t>壮大村集体项目</t>
  </si>
  <si>
    <t>yc2026087</t>
  </si>
  <si>
    <t>叶城县2026年河园镇商业综合体建设项目</t>
  </si>
  <si>
    <t>金果镇10村</t>
  </si>
  <si>
    <t>项目总投资：2200万元，本次安排资金1420万元。
建设内容：建设商铺8000平方米，配套水电等基础设施。</t>
  </si>
  <si>
    <t>县委组织部、县住建局</t>
  </si>
  <si>
    <t>姚永硕、辜永亮</t>
  </si>
  <si>
    <t>yc2026088</t>
  </si>
  <si>
    <t>叶城县2026年伯西热克镇商业综合体建设项目</t>
  </si>
  <si>
    <t>伯西热克镇14村</t>
  </si>
  <si>
    <t>项目总投资：300万元
建设内容：在伯西热克镇14村建设面积1300平方的标准化商铺，规划小超市、餐饮等商铺，满足基础消费与需求，同步配配套完善水电等基础配套设施。</t>
  </si>
  <si>
    <t>yc2026090</t>
  </si>
  <si>
    <t>叶城县2026年中城区商铺建设项目</t>
  </si>
  <si>
    <t>中城区阿孜干萨勒（12）村</t>
  </si>
  <si>
    <t>项目总投资：100万元
建设内容：在中城区建设面积约800平方米商铺，配套电力等基础设施。</t>
  </si>
  <si>
    <t>二</t>
  </si>
  <si>
    <t>就业增收项目</t>
  </si>
  <si>
    <t>yc2026092</t>
  </si>
  <si>
    <t>叶城县2026年临时性公益岗位补助项目</t>
  </si>
  <si>
    <t>就业项目</t>
  </si>
  <si>
    <t>公益性岗位</t>
  </si>
  <si>
    <t>叶城县各乡镇（区）</t>
  </si>
  <si>
    <t>项目总投资：1276.8万元
建设内容：为608个临时性公益岗位进行补助，1750元/人/月。每个公益岗位就业人员就业时间不得超过6个月，参与就业人数不低于1216人。</t>
  </si>
  <si>
    <t>人</t>
  </si>
  <si>
    <t>人社局</t>
  </si>
  <si>
    <t>刘立魁</t>
  </si>
  <si>
    <t>县人社局</t>
  </si>
  <si>
    <t>三</t>
  </si>
  <si>
    <t>乡村建设行动</t>
  </si>
  <si>
    <t>yc2026098</t>
  </si>
  <si>
    <t>叶城县2026年江格勒斯乡9村人居环境整治项目</t>
  </si>
  <si>
    <t>农村道路建设（通村路、通户路、小型桥梁等）</t>
  </si>
  <si>
    <t>江格勒斯乡9村</t>
  </si>
  <si>
    <t>项目总投资：860万元
建设内容：对江格勒斯乡9村道路及人行道硬化40000㎡，改建桥梁1座，以及其他配套附属设施。</t>
  </si>
  <si>
    <t>万平方米</t>
  </si>
  <si>
    <t>江格勒斯乡</t>
  </si>
  <si>
    <t>陈传波</t>
  </si>
  <si>
    <t>县交通运输局</t>
  </si>
  <si>
    <t>朱辽荣</t>
  </si>
  <si>
    <t>陈杰</t>
  </si>
  <si>
    <t>yc2026099</t>
  </si>
  <si>
    <t>叶城县2026年乌夏巴什镇5村人居环境整治项目</t>
  </si>
  <si>
    <t>乌夏巴什镇5村</t>
  </si>
  <si>
    <t>项目总投资：580万元
建设内容：在乌夏巴什镇5村新建地面硬化25000平方米，新建渠道盖板2500平方米，新建路沿石3100米，新建灌溉管道620米。</t>
  </si>
  <si>
    <t>yc2026101</t>
  </si>
  <si>
    <t>叶城县2026年乡村道路安全隐患整治项目</t>
  </si>
  <si>
    <t>总投资：850万元。
建设内容：对县域内乡村道路病害整治6万㎡及配套设施。</t>
  </si>
  <si>
    <t>曾辉</t>
  </si>
  <si>
    <t>yc2026105</t>
  </si>
  <si>
    <t>叶城县2026年恰尔巴格镇道路建设项目</t>
  </si>
  <si>
    <t>恰尔巴格镇2村、5村、6村、7村、8村、9村、10村、11村、12村、15村</t>
  </si>
  <si>
    <t>项目总投资：360万元
建设内容：道路硬化23840㎡，并配套附属设施，建设跨度4米桥涵1座。</t>
  </si>
  <si>
    <t>ycx2026106</t>
  </si>
  <si>
    <t>叶城县2026年铁提乡村组巷道建设项目</t>
  </si>
  <si>
    <t>铁提乡4村、5村、6村、8村</t>
  </si>
  <si>
    <t>项目总投资：460万元。
建设内容：改扩建道路约30500平方米，配套相关附属设施。</t>
  </si>
  <si>
    <t>yc2026107</t>
  </si>
  <si>
    <t>叶城县2026年洛克乡道路提升改造项目</t>
  </si>
  <si>
    <t>洛克乡4村、6村、8村、9村、10村、11村、12村</t>
  </si>
  <si>
    <t>项目总投资：280万元
建设内容：道路硬化1.8万㎡，并配套相关附属设施。</t>
  </si>
  <si>
    <t>yc2026108</t>
  </si>
  <si>
    <t>叶城县2026年依力克其乡桥梁建设项目</t>
  </si>
  <si>
    <t>依力克其乡3村、5村、6村、8村、9村、13村</t>
  </si>
  <si>
    <t>项目总投资：100万元
建设内容：改扩建小型桥梁13座，并配套其他相关附属设施。</t>
  </si>
  <si>
    <t>yc2026109</t>
  </si>
  <si>
    <t>叶城县2026年金果镇桥梁建设项目</t>
  </si>
  <si>
    <t>项目总投资：280万元
建设内容：金果镇10村新建桥梁2座，均长8米、宽10.5米预应力空心板桥，并配套相关附属设施。</t>
  </si>
  <si>
    <t>金果镇</t>
  </si>
  <si>
    <t>徐海军</t>
  </si>
  <si>
    <t>四</t>
  </si>
  <si>
    <t>巩固“三保障”成果</t>
  </si>
  <si>
    <t>yc2026124</t>
  </si>
  <si>
    <t>叶城县2026年雨露计划项目</t>
  </si>
  <si>
    <t>巩固三保障成果</t>
  </si>
  <si>
    <t>享受“雨露计划+”职业教育补助</t>
  </si>
  <si>
    <t>项目总投资1500万元
建设内容：资助对象为就读于中职、中专（成人中专）、技工、高职等接受职业教育的叶城县户籍脱贫户家庭子女（含监测帮扶对象家庭子女）的实施补助，每人补助3000元，享受学生5000人。</t>
  </si>
  <si>
    <t>县教育局</t>
  </si>
  <si>
    <t>梁虎</t>
  </si>
  <si>
    <t>五</t>
  </si>
  <si>
    <t>其他</t>
  </si>
  <si>
    <t>yc2026127</t>
  </si>
  <si>
    <t>叶城县2026年村庄规划编制费</t>
  </si>
  <si>
    <t>项目总投资：700万元 
建设内容：为50个村编制村庄规划，每个村费用14万元。</t>
  </si>
  <si>
    <t>个</t>
  </si>
  <si>
    <t>县自然资源局</t>
  </si>
  <si>
    <t>李小虎</t>
  </si>
  <si>
    <t>郭江龙</t>
  </si>
  <si>
    <t>财政</t>
  </si>
  <si>
    <t>差值</t>
  </si>
  <si>
    <t>项目总投资550.6万元
建设内容：为全县有贷款意愿的脱贫户、监测户实施小额贷款贴息补助。</t>
  </si>
  <si>
    <t>调增</t>
  </si>
  <si>
    <t>洛克乡2村、3村、5村、8村、9村、10村、11村、12村</t>
  </si>
  <si>
    <r>
      <rPr>
        <sz val="28"/>
        <rFont val="仿宋"/>
        <charset val="134"/>
      </rPr>
      <t>项目总投资：881.6万元
建设内容：新建0.6-1m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/s防渗渠10公里及配套，88.16万元/公里。</t>
    </r>
  </si>
  <si>
    <r>
      <rPr>
        <sz val="28"/>
        <rFont val="仿宋"/>
        <charset val="134"/>
      </rPr>
      <t>项目总投资：400万元
建设内容：新建0.2-0.6m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/s防渗渠4.7公里及配套，约85万元/公里。</t>
    </r>
  </si>
  <si>
    <r>
      <rPr>
        <sz val="28"/>
        <rFont val="仿宋"/>
        <charset val="134"/>
      </rPr>
      <t>项目总投资：1331万元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/s防渗渠13.4公里及配套，约99.3万元/公里。</t>
    </r>
  </si>
  <si>
    <t>铁提乡1村、2村、9村、10村</t>
  </si>
  <si>
    <r>
      <rPr>
        <sz val="28"/>
        <color rgb="FF000000"/>
        <rFont val="仿宋"/>
        <charset val="134"/>
      </rPr>
      <t>项目总投资：310万元
建设内容：新建0.2-0.6m</t>
    </r>
    <r>
      <rPr>
        <sz val="28"/>
        <color rgb="FF000000"/>
        <rFont val="宋体"/>
        <charset val="134"/>
      </rPr>
      <t>³</t>
    </r>
    <r>
      <rPr>
        <sz val="28"/>
        <color rgb="FF000000"/>
        <rFont val="仿宋"/>
        <charset val="134"/>
      </rPr>
      <t>/s防渗渠4.3公里及配套，约72万元/公里。</t>
    </r>
  </si>
  <si>
    <t>调减</t>
  </si>
  <si>
    <r>
      <rPr>
        <sz val="28"/>
        <rFont val="仿宋"/>
        <charset val="134"/>
      </rPr>
      <t>项目总投资:1325万元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/s防渗渠15公里及配套，约88.3万元/公里。</t>
    </r>
  </si>
  <si>
    <t>恰尔巴格镇5村、7村、9村、11村、12村</t>
  </si>
  <si>
    <r>
      <rPr>
        <sz val="28"/>
        <rFont val="仿宋"/>
        <charset val="134"/>
      </rPr>
      <t>项目总投资：400万元
建设内容：新建0.2-0.5m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/s防渗渠4.6公里及配套，约87万元/公里。</t>
    </r>
  </si>
  <si>
    <r>
      <rPr>
        <sz val="28"/>
        <rFont val="仿宋"/>
        <charset val="134"/>
      </rPr>
      <t>项目总投资：1300万元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/s防渗渠15.3公里及配套，约85万元/公里。</t>
    </r>
  </si>
  <si>
    <r>
      <rPr>
        <sz val="28"/>
        <rFont val="仿宋"/>
        <charset val="134"/>
      </rPr>
      <t>项目总投资:617万元
建设内容：新建0.2-0.8m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/s防渗渠6.2公里及配套。</t>
    </r>
  </si>
  <si>
    <r>
      <rPr>
        <sz val="28"/>
        <rFont val="仿宋"/>
        <charset val="134"/>
      </rPr>
      <t>项目总投资:1800万元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/s防渗渠19.4公里及配套附属设施，约92.8万元/公里。</t>
    </r>
  </si>
  <si>
    <r>
      <rPr>
        <sz val="28"/>
        <color rgb="FF000000"/>
        <rFont val="仿宋"/>
        <charset val="134"/>
      </rPr>
      <t>项目总投资：870万元
建设内容：新建0.2-0.8m</t>
    </r>
    <r>
      <rPr>
        <sz val="28"/>
        <color rgb="FF000000"/>
        <rFont val="宋体"/>
        <charset val="134"/>
      </rPr>
      <t>³</t>
    </r>
    <r>
      <rPr>
        <sz val="28"/>
        <color rgb="FF000000"/>
        <rFont val="仿宋"/>
        <charset val="134"/>
      </rPr>
      <t>/s防渗渠10公里及配套。</t>
    </r>
  </si>
  <si>
    <t>阿克塔什镇6村</t>
  </si>
  <si>
    <t>项目总投资：366万元
建设内容：新建沉沙池1座,1公里防渗渠及附属配套设施。</t>
  </si>
  <si>
    <t>项目总投资：630万元
建设内容：修建蓄水池2座，每座约1.8万立方米，并配套泵房、电力等相关附属设施。</t>
  </si>
  <si>
    <r>
      <rPr>
        <sz val="28"/>
        <rFont val="仿宋"/>
        <charset val="134"/>
      </rPr>
      <t>项目总投资：650万元
建设内容：改建土质引水渠道118m；新建梯形沉砂池1座；新建PVC-M输水管道（管径De160～De315）总长20.50km，PVC-M灌溉管道（管径De90）总长18.05km；布设De50PVC-M出地桩470个；新建200m</t>
    </r>
    <r>
      <rPr>
        <sz val="28"/>
        <rFont val="宋体"/>
        <charset val="134"/>
      </rPr>
      <t>³</t>
    </r>
    <r>
      <rPr>
        <sz val="28"/>
        <rFont val="仿宋"/>
        <charset val="134"/>
      </rPr>
      <t>减压池2座；同步配套新建阀门井50座、排水井50座。</t>
    </r>
  </si>
  <si>
    <r>
      <rPr>
        <sz val="28"/>
        <color rgb="FF000000"/>
        <rFont val="仿宋"/>
        <charset val="134"/>
      </rPr>
      <t>项目总投资：750万元
建设项目：新建蓄水沉砂池1座，预计蓄水池量1.6万m</t>
    </r>
    <r>
      <rPr>
        <sz val="28"/>
        <color rgb="FF000000"/>
        <rFont val="宋体"/>
        <charset val="134"/>
      </rPr>
      <t>³</t>
    </r>
    <r>
      <rPr>
        <sz val="28"/>
        <color rgb="FF000000"/>
        <rFont val="仿宋"/>
        <charset val="134"/>
      </rPr>
      <t>，配套建设4公里0.2-1m</t>
    </r>
    <r>
      <rPr>
        <sz val="28"/>
        <color rgb="FF000000"/>
        <rFont val="宋体"/>
        <charset val="134"/>
      </rPr>
      <t>³</t>
    </r>
    <r>
      <rPr>
        <sz val="28"/>
        <color rgb="FF000000"/>
        <rFont val="仿宋"/>
        <charset val="134"/>
      </rPr>
      <t>/s流量防渗渠及附属设施。</t>
    </r>
  </si>
  <si>
    <t>白杨镇16村、17村、22村、24村</t>
  </si>
  <si>
    <t>ycx2026068</t>
  </si>
  <si>
    <t>叶城县2026年中城区（棋盘乡）萨木其13村土地平整及中草药种植项目</t>
  </si>
  <si>
    <t>中城区(棋盘乡)萨木其13村</t>
  </si>
  <si>
    <t>项目总投资：100万元
建设内容：对萨木其13村100亩土地实施土地平整，配套安装滴灌设备、泵房等配套设施，并采购当归苗100万株。</t>
  </si>
  <si>
    <t>ycx2026136</t>
  </si>
  <si>
    <t>叶城县2026年吐古其乡14村林粮间作节水项目</t>
  </si>
  <si>
    <t>吐古其乡14村</t>
  </si>
  <si>
    <t>项目总投资：100万元
建设内容：新建728亩林粮间作节水灌溉工程及配套附属设施。</t>
  </si>
  <si>
    <t>新增</t>
  </si>
  <si>
    <t>项目总投资：230万元
建设内容：对恰尔巴格镇1村农贸市场地面进行硬化处理，面积约6000平方米；改造市场周边环境，完善基础设施配套。</t>
  </si>
  <si>
    <t>项目总投资：2300万元
建设内容：①核桃脱衣车间，包括20T/D去衣核桃仁生产线1条（6000吨/年），厂房喷淋烟感报警配电室及无尘厂区改造等；②核桃油粉酱联产车间，包括20T/D油粉酱联产生产线1条（2台榨油机及相关配套设施），厂房喷淋烟感报警配电室，无菌区域、无尘厂区改造等；③核桃油存储及吹罐车间，包括5L-20L6头中小上称重灌装生产线，1.5L-5L4头上称重小包装灌装生产线，吹塑吹瓶生产线，存油罐（10个8吨+1个100吨）及室外地下基础，无尘厂区改造及厂房喷淋烟感报警配电室等；④整体厂区生产配套设施，包括锅炉蒸汽热源机、空压气源机、污水处理设施等。</t>
  </si>
  <si>
    <t>项目总投资：246万元
建设内容：土地平整共1807亩，1500元/亩，其中3村80亩，12村915亩，14村96亩，15村612亩，18村104亩。</t>
  </si>
  <si>
    <t>亩</t>
  </si>
  <si>
    <t>项目总投资：177万，本次安排资金100万元。
建设内容：新建蔬菜脱水生产加工车间1栋，建设面积913平方米，地上一层，并配套室外附属设施。</t>
  </si>
  <si>
    <t>项目名称修改</t>
  </si>
  <si>
    <t>项目总投资：118万元
建设内容：为伯西热克镇11村脱水蔬菜加工配套蒸汽管道、隔断等附属设施。</t>
  </si>
  <si>
    <t>项目总投资：300万元
建设内容：新建畜牧兽医“六点合一”服务站1座100平方米，新建羊圈3座各120平方米;改建畜牧服务站2处共459.8平方米，以及配套附属设施设备。</t>
  </si>
  <si>
    <t>yc2026217</t>
  </si>
  <si>
    <t>叶城县2026年中城区阿孜干萨勒（12）村帕米尔牦牛采购及托管项目</t>
  </si>
  <si>
    <t>项目总投资：100万元
建设内容：采购纯种帕米尔牦牛150头。</t>
  </si>
  <si>
    <t>县委组织部、畜牧兽医站</t>
  </si>
  <si>
    <t>姚永硕、西尔艾力·依比不拉</t>
  </si>
  <si>
    <t>叶城县2026年河园镇一二三产业融合发展及乡村旅游设施配套建设项目</t>
  </si>
  <si>
    <t>项目总投资：2200万元，本次安排资金1420万元。
建设内容：新建商贸综合体，建筑面积7000平方米（包含沿街商铺、农副产品展销区、特色餐饮区、电商服务中心、创业孵化空间等），占地面积2000平方米；多功能集散广场占地面积2000平方米，并配套基础设施工程。</t>
  </si>
  <si>
    <t>叶城县2026年伯西热克镇商铺建设项目</t>
  </si>
  <si>
    <t>项目总投资：300万元
建设内容：在伯西热克镇14村建设面积1300平方的标准化商铺，规划小超市、餐饮等商铺，满足基础消费与需求，同步配套完善水电等基础配套设施。</t>
  </si>
  <si>
    <t>项目总投资：580万元
建设内容：在乌夏巴什镇5村新建地面硬化25000平方米，及其附属配套设施。</t>
  </si>
  <si>
    <t>总投资：900万元
建设内容：对县域内乡村道路病害整治6万㎡及配套设施。</t>
  </si>
  <si>
    <t>项目总投资：460万元
建设内容：改扩建道路约30500平方米，配套相关附属设施。</t>
  </si>
  <si>
    <t xml:space="preserve"> </t>
  </si>
  <si>
    <t>依力克其乡1村、2村、3村、5村、6村、8村、9村、13村</t>
  </si>
  <si>
    <t>项目总投资：700万元
建设内容：为50个村编制村庄规划，每个村费用14万元，其中：吐古其乡7个村、依提木孔镇10个村、乌吉热克乡11个村、伯西热克镇9个村、夏合甫乡13个村。</t>
  </si>
  <si>
    <t>吐古其乡、依提木孔镇、乌吉热克乡、伯西热克镇、夏合甫乡</t>
  </si>
  <si>
    <t>叶城县2026年到位衔接资金实施产业类项目情况（不含防渗渠）</t>
  </si>
  <si>
    <t>任务类型</t>
  </si>
  <si>
    <t>到位资金</t>
  </si>
  <si>
    <t>产业发展项目资金</t>
  </si>
  <si>
    <t>产业占比</t>
  </si>
  <si>
    <t>自治区、地区（68万元）</t>
  </si>
  <si>
    <t>开发式帮扶任务</t>
  </si>
  <si>
    <t>预计第二批到位资金2.5万元，需安排产业类项目资金2.2亿元，可达到产业占比60%目标任务</t>
  </si>
  <si>
    <t>少数民族</t>
  </si>
  <si>
    <t>农场</t>
  </si>
  <si>
    <t>叶城县2026年到位衔接资金实施产业类项目情况（含防渗渠）</t>
  </si>
  <si>
    <t>预计第二批到位资金2.5万元，需安排产业类项目资金1.1亿元，可达到产业占比60%目标任务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</si>
</sst>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7">
    <font>
      <sz val="12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1"/>
      <name val="方正小标宋_GBK"/>
      <charset val="134"/>
    </font>
    <font>
      <sz val="26"/>
      <name val="方正小标宋_GBK"/>
      <charset val="134"/>
    </font>
    <font>
      <b/>
      <sz val="26"/>
      <name val="宋体"/>
      <charset val="134"/>
    </font>
    <font>
      <b/>
      <sz val="28"/>
      <name val="仿宋"/>
      <charset val="134"/>
    </font>
    <font>
      <sz val="28"/>
      <name val="仿宋"/>
      <charset val="134"/>
    </font>
    <font>
      <sz val="12"/>
      <name val="等线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28"/>
      <name val="宋体"/>
      <charset val="134"/>
    </font>
    <font>
      <b/>
      <sz val="36"/>
      <name val="方正小标宋_GBK"/>
      <charset val="134"/>
    </font>
    <font>
      <b/>
      <sz val="26"/>
      <name val="黑体"/>
      <charset val="134"/>
    </font>
    <font>
      <sz val="28"/>
      <color rgb="FF000000"/>
      <name val="仿宋"/>
      <charset val="134"/>
    </font>
    <font>
      <sz val="20"/>
      <name val="仿宋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28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4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27" fillId="6" borderId="11" applyNumberFormat="0" applyAlignment="0" applyProtection="0">
      <alignment vertical="center"/>
    </xf>
    <xf numFmtId="0" fontId="28" fillId="7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left" wrapText="1"/>
    </xf>
    <xf numFmtId="0" fontId="9" fillId="0" borderId="0" xfId="0" applyNumberFormat="1" applyFont="1" applyFill="1" applyAlignment="1">
      <alignment horizontal="left" wrapText="1"/>
    </xf>
    <xf numFmtId="0" fontId="9" fillId="0" borderId="0" xfId="0" applyNumberFormat="1" applyFont="1" applyFill="1" applyAlignment="1">
      <alignment horizontal="center" wrapText="1"/>
    </xf>
    <xf numFmtId="176" fontId="9" fillId="0" borderId="0" xfId="0" applyNumberFormat="1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0" xfId="0" applyNumberFormat="1" applyFont="1" applyFill="1" applyAlignment="1">
      <alignment horizontal="center" vertical="center"/>
    </xf>
    <xf numFmtId="0" fontId="12" fillId="0" borderId="0" xfId="0" applyNumberFormat="1" applyFont="1" applyFill="1" applyAlignment="1">
      <alignment vertical="center"/>
    </xf>
    <xf numFmtId="176" fontId="12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176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6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176" fontId="13" fillId="0" borderId="4" xfId="0" applyNumberFormat="1" applyFont="1" applyFill="1" applyBorder="1" applyAlignment="1" applyProtection="1">
      <alignment horizontal="center" vertical="center" wrapText="1"/>
    </xf>
    <xf numFmtId="176" fontId="13" fillId="0" borderId="5" xfId="0" applyNumberFormat="1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horizontal="center" vertical="center" wrapText="1"/>
    </xf>
    <xf numFmtId="176" fontId="13" fillId="0" borderId="7" xfId="0" applyNumberFormat="1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 wrapText="1"/>
    </xf>
    <xf numFmtId="176" fontId="6" fillId="2" borderId="1" xfId="0" applyNumberFormat="1" applyFont="1" applyFill="1" applyBorder="1" applyAlignment="1" applyProtection="1">
      <alignment horizontal="center" vertical="center" wrapText="1"/>
    </xf>
    <xf numFmtId="10" fontId="6" fillId="0" borderId="1" xfId="3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left" wrapText="1"/>
    </xf>
    <xf numFmtId="176" fontId="9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69</xdr:row>
      <xdr:rowOff>0</xdr:rowOff>
    </xdr:from>
    <xdr:to>
      <xdr:col>7</xdr:col>
      <xdr:colOff>9525</xdr:colOff>
      <xdr:row>69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5519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9525</xdr:colOff>
      <xdr:row>53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88353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9525</xdr:colOff>
      <xdr:row>59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99504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9525</xdr:colOff>
      <xdr:row>51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8576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9525</xdr:colOff>
      <xdr:row>51</xdr:row>
      <xdr:rowOff>10160</xdr:rowOff>
    </xdr:to>
    <xdr:pic>
      <xdr:nvPicPr>
        <xdr:cNvPr id="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8576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9525</xdr:colOff>
      <xdr:row>35</xdr:row>
      <xdr:rowOff>10160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53505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736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70</xdr:row>
      <xdr:rowOff>0</xdr:rowOff>
    </xdr:from>
    <xdr:to>
      <xdr:col>7</xdr:col>
      <xdr:colOff>9525</xdr:colOff>
      <xdr:row>70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7386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1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48006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9525</xdr:colOff>
      <xdr:row>51</xdr:row>
      <xdr:rowOff>10160</xdr:rowOff>
    </xdr:to>
    <xdr:pic>
      <xdr:nvPicPr>
        <xdr:cNvPr id="1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8576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01325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01325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01325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10160</xdr:rowOff>
    </xdr:to>
    <xdr:pic>
      <xdr:nvPicPr>
        <xdr:cNvPr id="3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393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393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3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24688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3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24688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9525</xdr:colOff>
      <xdr:row>66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01325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9525</xdr:colOff>
      <xdr:row>66</xdr:row>
      <xdr:rowOff>10160</xdr:rowOff>
    </xdr:to>
    <xdr:pic>
      <xdr:nvPicPr>
        <xdr:cNvPr id="4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01325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8534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69</xdr:row>
      <xdr:rowOff>0</xdr:rowOff>
    </xdr:from>
    <xdr:to>
      <xdr:col>7</xdr:col>
      <xdr:colOff>9525</xdr:colOff>
      <xdr:row>69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5971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9525</xdr:colOff>
      <xdr:row>53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97205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9525</xdr:colOff>
      <xdr:row>59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10464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9525</xdr:colOff>
      <xdr:row>52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9645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9525</xdr:colOff>
      <xdr:row>52</xdr:row>
      <xdr:rowOff>10160</xdr:rowOff>
    </xdr:to>
    <xdr:pic>
      <xdr:nvPicPr>
        <xdr:cNvPr id="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9645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37</xdr:row>
      <xdr:rowOff>0</xdr:rowOff>
    </xdr:from>
    <xdr:to>
      <xdr:col>7</xdr:col>
      <xdr:colOff>9525</xdr:colOff>
      <xdr:row>37</xdr:row>
      <xdr:rowOff>10160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63246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736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70</xdr:row>
      <xdr:rowOff>0</xdr:rowOff>
    </xdr:from>
    <xdr:to>
      <xdr:col>7</xdr:col>
      <xdr:colOff>9525</xdr:colOff>
      <xdr:row>70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7838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1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56819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9525</xdr:colOff>
      <xdr:row>52</xdr:row>
      <xdr:rowOff>10160</xdr:rowOff>
    </xdr:to>
    <xdr:pic>
      <xdr:nvPicPr>
        <xdr:cNvPr id="1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9645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4938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4938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4938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4170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4170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4170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4170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4008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4008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4008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4008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4008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10160</xdr:rowOff>
    </xdr:to>
    <xdr:pic>
      <xdr:nvPicPr>
        <xdr:cNvPr id="3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573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573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3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28702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3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9189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9189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9189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9189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28702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9525</xdr:colOff>
      <xdr:row>66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4938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9525</xdr:colOff>
      <xdr:row>66</xdr:row>
      <xdr:rowOff>10160</xdr:rowOff>
    </xdr:to>
    <xdr:pic>
      <xdr:nvPicPr>
        <xdr:cNvPr id="4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4938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40790" y="120992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3881\Documents\xwechat_files\tree903099_f9de\msg\file\2026-05\2026&#24180;5&#26376;9&#26085;&#21488;&#3613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明细台帐"/>
      <sheetName val="分单位资金性质（总台账）"/>
      <sheetName val="分文号台帐"/>
      <sheetName val="2025年衔接补助资金结余结转明细"/>
    </sheetNames>
    <sheetDataSet>
      <sheetData sheetId="0"/>
      <sheetData sheetId="1">
        <row r="4">
          <cell r="C4" t="str">
            <v>项目名称</v>
          </cell>
        </row>
        <row r="4">
          <cell r="E4" t="str">
            <v>文号</v>
          </cell>
          <cell r="F4" t="str">
            <v>财政专项扶贫资金</v>
          </cell>
        </row>
        <row r="4">
          <cell r="I4" t="str">
            <v>债券资金</v>
          </cell>
        </row>
        <row r="4">
          <cell r="L4" t="str">
            <v>安排资金
（专项及整合）</v>
          </cell>
        </row>
        <row r="5">
          <cell r="F5" t="str">
            <v>资金到位情况</v>
          </cell>
          <cell r="G5" t="str">
            <v>资金执行情况</v>
          </cell>
          <cell r="H5" t="str">
            <v>余额</v>
          </cell>
          <cell r="I5" t="str">
            <v>资金到位情况</v>
          </cell>
          <cell r="J5" t="str">
            <v>资金执行情况</v>
          </cell>
          <cell r="K5" t="str">
            <v>余额</v>
          </cell>
        </row>
        <row r="6">
          <cell r="C6" t="str">
            <v>叶城县喀格勒克镇2026年农村生活基础设施提升改造中央财政以工代赈项目</v>
          </cell>
        </row>
        <row r="6">
          <cell r="E6" t="str">
            <v>喀地财振[2025]5号</v>
          </cell>
          <cell r="F6">
            <v>3700000</v>
          </cell>
          <cell r="G6">
            <v>0</v>
          </cell>
          <cell r="H6">
            <v>3700000</v>
          </cell>
        </row>
        <row r="6">
          <cell r="L6">
            <v>3700000</v>
          </cell>
        </row>
        <row r="7">
          <cell r="F7">
            <v>0</v>
          </cell>
          <cell r="G7">
            <v>0</v>
          </cell>
          <cell r="H7">
            <v>0</v>
          </cell>
        </row>
        <row r="7">
          <cell r="L7">
            <v>0</v>
          </cell>
        </row>
        <row r="8">
          <cell r="F8">
            <v>0</v>
          </cell>
          <cell r="G8">
            <v>0</v>
          </cell>
          <cell r="H8">
            <v>0</v>
          </cell>
        </row>
        <row r="8">
          <cell r="L8">
            <v>0</v>
          </cell>
        </row>
        <row r="9">
          <cell r="F9">
            <v>0</v>
          </cell>
          <cell r="G9">
            <v>0</v>
          </cell>
          <cell r="H9">
            <v>0</v>
          </cell>
        </row>
        <row r="9">
          <cell r="L9">
            <v>0</v>
          </cell>
        </row>
        <row r="10">
          <cell r="F10">
            <v>0</v>
          </cell>
          <cell r="G10">
            <v>0</v>
          </cell>
          <cell r="H10">
            <v>0</v>
          </cell>
        </row>
        <row r="10">
          <cell r="L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</row>
        <row r="11">
          <cell r="L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</row>
        <row r="12">
          <cell r="L12">
            <v>0</v>
          </cell>
        </row>
        <row r="13">
          <cell r="F13">
            <v>0</v>
          </cell>
          <cell r="G13">
            <v>0</v>
          </cell>
          <cell r="H13">
            <v>0</v>
          </cell>
        </row>
        <row r="13">
          <cell r="L13">
            <v>0</v>
          </cell>
        </row>
        <row r="14">
          <cell r="F14">
            <v>0</v>
          </cell>
          <cell r="G14">
            <v>0</v>
          </cell>
          <cell r="H14">
            <v>0</v>
          </cell>
        </row>
        <row r="14">
          <cell r="L14">
            <v>0</v>
          </cell>
        </row>
        <row r="15">
          <cell r="F15">
            <v>3700000</v>
          </cell>
          <cell r="G15">
            <v>0</v>
          </cell>
          <cell r="H15">
            <v>3700000</v>
          </cell>
        </row>
        <row r="15">
          <cell r="L15">
            <v>3700000</v>
          </cell>
        </row>
        <row r="16">
          <cell r="C16" t="str">
            <v>叶城县巴仁乡2026年农村道路修复改造提升中央财政以工代赈项目</v>
          </cell>
        </row>
        <row r="16">
          <cell r="E16" t="str">
            <v>喀地财振[2025]5号</v>
          </cell>
          <cell r="F16">
            <v>3600000</v>
          </cell>
          <cell r="G16">
            <v>0</v>
          </cell>
          <cell r="H16">
            <v>3600000</v>
          </cell>
        </row>
        <row r="16">
          <cell r="L16">
            <v>3600000</v>
          </cell>
        </row>
        <row r="17">
          <cell r="C17" t="str">
            <v>叶城县2026年巴仁乡种植业基地配套建设项目</v>
          </cell>
        </row>
        <row r="17">
          <cell r="E17" t="str">
            <v>喀地财振[2025]5号</v>
          </cell>
          <cell r="F17">
            <v>4000000</v>
          </cell>
          <cell r="G17">
            <v>0</v>
          </cell>
          <cell r="H17">
            <v>4000000</v>
          </cell>
        </row>
        <row r="17">
          <cell r="L17">
            <v>4000000</v>
          </cell>
        </row>
        <row r="18">
          <cell r="C18" t="str">
            <v>叶城县2026年巴仁乡红薯高温糖化愈合设备采购项目</v>
          </cell>
        </row>
        <row r="18">
          <cell r="E18" t="str">
            <v>喀地财振[2025]5号</v>
          </cell>
          <cell r="F18">
            <v>600000</v>
          </cell>
          <cell r="G18">
            <v>0</v>
          </cell>
          <cell r="H18">
            <v>600000</v>
          </cell>
        </row>
        <row r="18">
          <cell r="L18">
            <v>600000</v>
          </cell>
        </row>
        <row r="19">
          <cell r="C19" t="str">
            <v>叶城县2026年巴仁乡核桃产业林果示范园建设项目</v>
          </cell>
        </row>
        <row r="19">
          <cell r="E19" t="str">
            <v>喀地财振[2025]6号</v>
          </cell>
          <cell r="F19">
            <v>1040000</v>
          </cell>
          <cell r="G19">
            <v>0</v>
          </cell>
          <cell r="H19">
            <v>1040000</v>
          </cell>
        </row>
        <row r="19">
          <cell r="L19">
            <v>1040000</v>
          </cell>
        </row>
        <row r="20">
          <cell r="C20" t="str">
            <v>叶城县2026年巴仁乡红薯种薯保存库建设项目</v>
          </cell>
        </row>
        <row r="20">
          <cell r="E20" t="str">
            <v>喀地财振[2025]6号</v>
          </cell>
          <cell r="F20">
            <v>6800000</v>
          </cell>
          <cell r="G20">
            <v>0</v>
          </cell>
          <cell r="H20">
            <v>6800000</v>
          </cell>
        </row>
        <row r="20">
          <cell r="L20">
            <v>6800000</v>
          </cell>
        </row>
        <row r="21">
          <cell r="F21">
            <v>0</v>
          </cell>
          <cell r="G21">
            <v>0</v>
          </cell>
          <cell r="H21">
            <v>0</v>
          </cell>
        </row>
        <row r="21">
          <cell r="L21">
            <v>0</v>
          </cell>
        </row>
        <row r="22">
          <cell r="F22">
            <v>16040000</v>
          </cell>
          <cell r="G22">
            <v>0</v>
          </cell>
          <cell r="H22">
            <v>16040000</v>
          </cell>
        </row>
        <row r="22">
          <cell r="L22">
            <v>16040000</v>
          </cell>
        </row>
        <row r="23">
          <cell r="C23" t="str">
            <v>叶城县铁提乡2026年农村道路改造提升中央财政以工代赈项目</v>
          </cell>
        </row>
        <row r="23">
          <cell r="E23" t="str">
            <v>喀地财振[2025]5号</v>
          </cell>
          <cell r="F23">
            <v>3650000</v>
          </cell>
          <cell r="G23">
            <v>0</v>
          </cell>
          <cell r="H23">
            <v>3650000</v>
          </cell>
        </row>
        <row r="23">
          <cell r="L23">
            <v>3650000</v>
          </cell>
        </row>
        <row r="24">
          <cell r="C24" t="str">
            <v>叶城县2026年铁提乡种植业基地配套项目</v>
          </cell>
        </row>
        <row r="24">
          <cell r="E24" t="str">
            <v>喀地财振[2025]5号</v>
          </cell>
          <cell r="F24">
            <v>4000000</v>
          </cell>
          <cell r="G24">
            <v>0</v>
          </cell>
          <cell r="H24">
            <v>4000000</v>
          </cell>
        </row>
        <row r="24">
          <cell r="L24">
            <v>4000000</v>
          </cell>
        </row>
        <row r="25">
          <cell r="C25" t="str">
            <v>叶城县2026年铁提乡村组巷道建设项目</v>
          </cell>
        </row>
        <row r="25">
          <cell r="E25" t="str">
            <v>喀地财振[2025]5号</v>
          </cell>
          <cell r="F25">
            <v>4600000</v>
          </cell>
          <cell r="G25">
            <v>0</v>
          </cell>
          <cell r="H25">
            <v>4600000</v>
          </cell>
        </row>
        <row r="25">
          <cell r="L25">
            <v>4600000</v>
          </cell>
        </row>
        <row r="26">
          <cell r="C26" t="str">
            <v>叶城县2026年铁提乡小型畜牧养殖棚圈建设项目</v>
          </cell>
        </row>
        <row r="26">
          <cell r="E26" t="str">
            <v>喀地财振[2025]6号</v>
          </cell>
          <cell r="F26">
            <v>6000000</v>
          </cell>
          <cell r="G26">
            <v>0</v>
          </cell>
          <cell r="H26">
            <v>6000000</v>
          </cell>
        </row>
        <row r="26">
          <cell r="L26">
            <v>6000000</v>
          </cell>
        </row>
        <row r="27">
          <cell r="F27">
            <v>0</v>
          </cell>
          <cell r="G27">
            <v>0</v>
          </cell>
          <cell r="H27">
            <v>0</v>
          </cell>
        </row>
        <row r="27">
          <cell r="L27">
            <v>0</v>
          </cell>
        </row>
        <row r="28">
          <cell r="F28">
            <v>18250000</v>
          </cell>
          <cell r="G28">
            <v>0</v>
          </cell>
          <cell r="H28">
            <v>18250000</v>
          </cell>
        </row>
        <row r="28">
          <cell r="L28">
            <v>18250000</v>
          </cell>
        </row>
        <row r="29">
          <cell r="C29" t="str">
            <v>叶城县金果镇2026年农村道路改造提升中央财政以工代赈项目</v>
          </cell>
        </row>
        <row r="29">
          <cell r="E29" t="str">
            <v>喀地财振[2025]5号</v>
          </cell>
          <cell r="F29">
            <v>3650000</v>
          </cell>
          <cell r="G29">
            <v>0</v>
          </cell>
          <cell r="H29">
            <v>3650000</v>
          </cell>
        </row>
        <row r="29">
          <cell r="L29">
            <v>3650000</v>
          </cell>
        </row>
        <row r="30">
          <cell r="C30" t="str">
            <v>叶城县2026年金果镇桥梁建设项目</v>
          </cell>
        </row>
        <row r="30">
          <cell r="E30" t="str">
            <v>喀地财振[2025]5号</v>
          </cell>
          <cell r="F30">
            <v>2800000</v>
          </cell>
          <cell r="G30">
            <v>0</v>
          </cell>
          <cell r="H30">
            <v>2800000</v>
          </cell>
        </row>
        <row r="30">
          <cell r="L30">
            <v>2800000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1">
          <cell r="L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2">
          <cell r="L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</row>
        <row r="33">
          <cell r="L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</row>
        <row r="34">
          <cell r="L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5">
          <cell r="L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6">
          <cell r="L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</row>
        <row r="37">
          <cell r="L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</row>
        <row r="38">
          <cell r="L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</row>
        <row r="39">
          <cell r="L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</row>
        <row r="40">
          <cell r="L40">
            <v>0</v>
          </cell>
        </row>
        <row r="41">
          <cell r="F41">
            <v>6450000</v>
          </cell>
          <cell r="G41">
            <v>0</v>
          </cell>
          <cell r="H41">
            <v>6450000</v>
          </cell>
        </row>
        <row r="41">
          <cell r="L41">
            <v>6450000</v>
          </cell>
        </row>
        <row r="42">
          <cell r="C42" t="str">
            <v>叶城县依提木孔镇2026年农村道路改造提升中央财政以工代赈项目</v>
          </cell>
        </row>
        <row r="42">
          <cell r="E42" t="str">
            <v>喀地财振[2025]5号</v>
          </cell>
          <cell r="F42">
            <v>3360000</v>
          </cell>
          <cell r="G42">
            <v>0</v>
          </cell>
          <cell r="H42">
            <v>3360000</v>
          </cell>
        </row>
        <row r="42">
          <cell r="L42">
            <v>3360000</v>
          </cell>
        </row>
        <row r="43">
          <cell r="C43" t="str">
            <v>叶城县2026年依提木孔镇种植业基地配套建设项目</v>
          </cell>
        </row>
        <row r="43">
          <cell r="E43" t="str">
            <v>喀地财振[2025]5号</v>
          </cell>
          <cell r="F43">
            <v>4000000</v>
          </cell>
          <cell r="G43">
            <v>0</v>
          </cell>
          <cell r="H43">
            <v>4000000</v>
          </cell>
        </row>
        <row r="43">
          <cell r="L43">
            <v>4000000</v>
          </cell>
        </row>
        <row r="44">
          <cell r="F44">
            <v>0</v>
          </cell>
          <cell r="G44">
            <v>0</v>
          </cell>
          <cell r="H44">
            <v>0</v>
          </cell>
        </row>
        <row r="44">
          <cell r="L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</row>
        <row r="45">
          <cell r="L45">
            <v>0</v>
          </cell>
        </row>
        <row r="46">
          <cell r="F46">
            <v>0</v>
          </cell>
          <cell r="G46">
            <v>0</v>
          </cell>
          <cell r="H46">
            <v>0</v>
          </cell>
        </row>
        <row r="46">
          <cell r="L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</row>
        <row r="47">
          <cell r="L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8">
          <cell r="L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49">
          <cell r="L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</row>
        <row r="50">
          <cell r="L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</row>
        <row r="51">
          <cell r="L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</row>
        <row r="52">
          <cell r="L52">
            <v>0</v>
          </cell>
        </row>
        <row r="53">
          <cell r="F53">
            <v>7360000</v>
          </cell>
          <cell r="G53">
            <v>0</v>
          </cell>
          <cell r="H53">
            <v>7360000</v>
          </cell>
        </row>
        <row r="53">
          <cell r="L53">
            <v>7360000</v>
          </cell>
        </row>
        <row r="54">
          <cell r="F54">
            <v>0</v>
          </cell>
          <cell r="G54">
            <v>0</v>
          </cell>
          <cell r="H54">
            <v>0</v>
          </cell>
        </row>
        <row r="54">
          <cell r="L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</row>
        <row r="55">
          <cell r="L55">
            <v>0</v>
          </cell>
        </row>
        <row r="56">
          <cell r="C56" t="str">
            <v>叶城县伯西热克镇2026年村组巷道提升改造中央财政以工代赈项目</v>
          </cell>
        </row>
        <row r="56">
          <cell r="E56" t="str">
            <v>喀地财振[2025]5号</v>
          </cell>
          <cell r="F56">
            <v>3680000</v>
          </cell>
          <cell r="G56">
            <v>0</v>
          </cell>
          <cell r="H56">
            <v>3680000</v>
          </cell>
        </row>
        <row r="56">
          <cell r="L56">
            <v>3680000</v>
          </cell>
        </row>
        <row r="57">
          <cell r="C57" t="str">
            <v>叶城县伯西热克镇2026年交通基础设施提升改造中央财政以工代赈项目</v>
          </cell>
        </row>
        <row r="57">
          <cell r="E57" t="str">
            <v>喀地财振[2025]5号</v>
          </cell>
          <cell r="F57">
            <v>3650000</v>
          </cell>
          <cell r="G57">
            <v>0</v>
          </cell>
          <cell r="H57">
            <v>3650000</v>
          </cell>
        </row>
        <row r="57">
          <cell r="L57">
            <v>3650000</v>
          </cell>
        </row>
        <row r="58">
          <cell r="C58" t="str">
            <v>叶城县2026年伯西热克镇农业产业基础设施建设项目</v>
          </cell>
        </row>
        <row r="58">
          <cell r="E58" t="str">
            <v>喀地财振[2025]5号</v>
          </cell>
          <cell r="F58">
            <v>8000000</v>
          </cell>
          <cell r="G58">
            <v>0</v>
          </cell>
          <cell r="H58">
            <v>8000000</v>
          </cell>
        </row>
        <row r="58">
          <cell r="L58">
            <v>8000000</v>
          </cell>
        </row>
        <row r="59">
          <cell r="C59" t="str">
            <v>叶城县2026年伯西热克镇石榴定植及设施配套项目</v>
          </cell>
        </row>
        <row r="59">
          <cell r="E59" t="str">
            <v>喀地财振[2025]5号</v>
          </cell>
          <cell r="F59">
            <v>570000</v>
          </cell>
          <cell r="G59">
            <v>342000</v>
          </cell>
          <cell r="H59">
            <v>228000</v>
          </cell>
        </row>
        <row r="59">
          <cell r="L59">
            <v>570000</v>
          </cell>
        </row>
        <row r="60">
          <cell r="C60" t="str">
            <v>叶城县2026年伯西热克镇脱水蔬菜农产品精深加工附属配套项目</v>
          </cell>
        </row>
        <row r="60">
          <cell r="E60" t="str">
            <v>喀地财振[2025]5号</v>
          </cell>
          <cell r="F60">
            <v>1180000</v>
          </cell>
          <cell r="G60">
            <v>0</v>
          </cell>
          <cell r="H60">
            <v>1180000</v>
          </cell>
        </row>
        <row r="60">
          <cell r="L60">
            <v>1180000</v>
          </cell>
        </row>
        <row r="61">
          <cell r="C61" t="str">
            <v>叶城县2026年伯西热克镇商铺建设项目</v>
          </cell>
        </row>
        <row r="61">
          <cell r="E61" t="str">
            <v>喀地财振[2025]5号</v>
          </cell>
          <cell r="F61">
            <v>3000000</v>
          </cell>
          <cell r="G61">
            <v>0</v>
          </cell>
          <cell r="H61">
            <v>3000000</v>
          </cell>
        </row>
        <row r="61">
          <cell r="L61">
            <v>3000000</v>
          </cell>
        </row>
        <row r="62">
          <cell r="C62" t="str">
            <v>叶城县2026年伯西热克镇防沙苗木基地建设项目</v>
          </cell>
        </row>
        <row r="62">
          <cell r="E62" t="str">
            <v>喀地财振[2025]6号</v>
          </cell>
          <cell r="F62">
            <v>3500000</v>
          </cell>
          <cell r="G62">
            <v>0</v>
          </cell>
          <cell r="H62">
            <v>3500000</v>
          </cell>
        </row>
        <row r="62">
          <cell r="L62">
            <v>3500000</v>
          </cell>
        </row>
        <row r="63">
          <cell r="F63">
            <v>23580000</v>
          </cell>
          <cell r="G63">
            <v>342000</v>
          </cell>
          <cell r="H63">
            <v>16738000</v>
          </cell>
        </row>
        <row r="63">
          <cell r="L63">
            <v>23580000</v>
          </cell>
        </row>
        <row r="64">
          <cell r="C64" t="str">
            <v>叶城县2026年洛克乡种植业基地配套建设(少数民族发展任务)</v>
          </cell>
        </row>
        <row r="64">
          <cell r="E64" t="str">
            <v>喀地财振[2025]5号</v>
          </cell>
          <cell r="F64">
            <v>3450000</v>
          </cell>
          <cell r="G64">
            <v>0</v>
          </cell>
          <cell r="H64">
            <v>3450000</v>
          </cell>
        </row>
        <row r="64">
          <cell r="L64">
            <v>3450000</v>
          </cell>
        </row>
        <row r="65">
          <cell r="C65" t="str">
            <v>叶城县2026年洛克乡种植业基地配套建设项目</v>
          </cell>
        </row>
        <row r="65">
          <cell r="E65" t="str">
            <v>喀地财振[2025]5号</v>
          </cell>
          <cell r="F65">
            <v>8500000</v>
          </cell>
          <cell r="G65">
            <v>0</v>
          </cell>
          <cell r="H65">
            <v>8500000</v>
          </cell>
        </row>
        <row r="65">
          <cell r="L65">
            <v>8500000</v>
          </cell>
        </row>
        <row r="66">
          <cell r="C66" t="str">
            <v>叶城县2026年洛克乡农业产业基础设施建设项目</v>
          </cell>
        </row>
        <row r="66">
          <cell r="E66" t="str">
            <v>喀地财振[2025]5号</v>
          </cell>
          <cell r="F66">
            <v>3750000</v>
          </cell>
          <cell r="G66">
            <v>0</v>
          </cell>
          <cell r="H66">
            <v>3750000</v>
          </cell>
        </row>
        <row r="66">
          <cell r="L66">
            <v>3750000</v>
          </cell>
        </row>
        <row r="67">
          <cell r="C67" t="str">
            <v>叶城县2026年洛克乡土地碎片化整理项目</v>
          </cell>
        </row>
        <row r="67">
          <cell r="E67" t="str">
            <v>喀地财振[2025]5号</v>
          </cell>
          <cell r="F67">
            <v>3580000</v>
          </cell>
          <cell r="G67">
            <v>0</v>
          </cell>
          <cell r="H67">
            <v>3580000</v>
          </cell>
        </row>
        <row r="67">
          <cell r="L67">
            <v>3580000</v>
          </cell>
        </row>
        <row r="68">
          <cell r="C68" t="str">
            <v>叶城县2026年洛克乡节水灌溉建设项目</v>
          </cell>
        </row>
        <row r="68">
          <cell r="E68" t="str">
            <v>喀地财振[2025]5号</v>
          </cell>
          <cell r="F68">
            <v>400000</v>
          </cell>
          <cell r="G68">
            <v>200000</v>
          </cell>
          <cell r="H68">
            <v>200000</v>
          </cell>
        </row>
        <row r="68">
          <cell r="L68">
            <v>400000</v>
          </cell>
        </row>
        <row r="69">
          <cell r="C69" t="str">
            <v>叶城县2026年洛克乡道路提升改造项目</v>
          </cell>
        </row>
        <row r="69">
          <cell r="E69" t="str">
            <v>喀地财振[2025]5号</v>
          </cell>
          <cell r="F69">
            <v>2800000</v>
          </cell>
          <cell r="G69">
            <v>748957.43</v>
          </cell>
          <cell r="H69">
            <v>2051042.57</v>
          </cell>
        </row>
        <row r="69">
          <cell r="L69">
            <v>2800000</v>
          </cell>
        </row>
        <row r="70">
          <cell r="C70" t="str">
            <v>叶城县2026年洛克乡种植业基地配套建设（二期）项目</v>
          </cell>
        </row>
        <row r="70">
          <cell r="E70" t="str">
            <v>喀地财振[2025]6号</v>
          </cell>
          <cell r="F70">
            <v>3400000</v>
          </cell>
          <cell r="G70">
            <v>0</v>
          </cell>
          <cell r="H70">
            <v>3400000</v>
          </cell>
        </row>
        <row r="70">
          <cell r="L70">
            <v>3400000</v>
          </cell>
        </row>
        <row r="71">
          <cell r="C71" t="str">
            <v>叶城县2026年洛克乡1村畜牧产业灌溉工程建设项目</v>
          </cell>
        </row>
        <row r="71">
          <cell r="E71" t="str">
            <v>喀地财振【2025】6号</v>
          </cell>
          <cell r="F71">
            <v>3000000</v>
          </cell>
          <cell r="G71">
            <v>0</v>
          </cell>
          <cell r="H71">
            <v>3000000</v>
          </cell>
        </row>
        <row r="71">
          <cell r="L71">
            <v>3000000</v>
          </cell>
        </row>
        <row r="72">
          <cell r="F72">
            <v>0</v>
          </cell>
          <cell r="G72">
            <v>0</v>
          </cell>
          <cell r="H72">
            <v>0</v>
          </cell>
        </row>
        <row r="72">
          <cell r="L72">
            <v>0</v>
          </cell>
        </row>
        <row r="73">
          <cell r="F73">
            <v>28880000</v>
          </cell>
          <cell r="G73">
            <v>948957.43</v>
          </cell>
          <cell r="H73">
            <v>27931042.57</v>
          </cell>
        </row>
        <row r="73">
          <cell r="L73">
            <v>28880000</v>
          </cell>
        </row>
        <row r="74">
          <cell r="F74">
            <v>0</v>
          </cell>
          <cell r="G74">
            <v>0</v>
          </cell>
          <cell r="H74">
            <v>0</v>
          </cell>
        </row>
        <row r="74">
          <cell r="L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</row>
        <row r="75">
          <cell r="L75">
            <v>0</v>
          </cell>
        </row>
        <row r="76">
          <cell r="C76" t="str">
            <v>叶城县2026年宗朗乡土地碎片化整理项目</v>
          </cell>
        </row>
        <row r="76">
          <cell r="E76" t="str">
            <v>喀地财振[2025]5号</v>
          </cell>
          <cell r="F76">
            <v>4950000</v>
          </cell>
          <cell r="G76">
            <v>0</v>
          </cell>
          <cell r="H76">
            <v>4950000</v>
          </cell>
        </row>
        <row r="76">
          <cell r="L76">
            <v>4950000</v>
          </cell>
        </row>
        <row r="77">
          <cell r="C77" t="str">
            <v>叶城县2026年宗朗乡产业园区提升改造项目</v>
          </cell>
        </row>
        <row r="77">
          <cell r="E77" t="str">
            <v>喀地财振[2025]5号</v>
          </cell>
          <cell r="F77">
            <v>2800000</v>
          </cell>
          <cell r="G77">
            <v>1384400</v>
          </cell>
          <cell r="H77">
            <v>1415600</v>
          </cell>
        </row>
        <row r="77">
          <cell r="L77">
            <v>2800000</v>
          </cell>
        </row>
        <row r="78">
          <cell r="C78" t="str">
            <v>叶城县2026年宗朗乡养殖小区建设项目</v>
          </cell>
        </row>
        <row r="78">
          <cell r="E78" t="str">
            <v>喀地财振[2025]5号</v>
          </cell>
          <cell r="F78">
            <v>3800000</v>
          </cell>
          <cell r="G78">
            <v>0</v>
          </cell>
          <cell r="H78">
            <v>3800000</v>
          </cell>
        </row>
        <row r="78">
          <cell r="L78">
            <v>3800000</v>
          </cell>
        </row>
        <row r="79">
          <cell r="C79" t="str">
            <v>叶城县2026年宗朗乡种植业基地配套建设项目</v>
          </cell>
        </row>
        <row r="79">
          <cell r="E79" t="str">
            <v>喀地财振[2025]5号</v>
          </cell>
          <cell r="F79">
            <v>3450000</v>
          </cell>
          <cell r="G79">
            <v>0</v>
          </cell>
          <cell r="H79">
            <v>3450000</v>
          </cell>
        </row>
        <row r="79">
          <cell r="L79">
            <v>3450000</v>
          </cell>
        </row>
        <row r="80">
          <cell r="F80">
            <v>0</v>
          </cell>
          <cell r="G80">
            <v>0</v>
          </cell>
          <cell r="H80">
            <v>0</v>
          </cell>
        </row>
        <row r="80"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1">
          <cell r="L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2">
          <cell r="L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3">
          <cell r="L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4">
          <cell r="L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</row>
        <row r="85">
          <cell r="L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</row>
        <row r="86">
          <cell r="L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</row>
        <row r="87">
          <cell r="L87">
            <v>0</v>
          </cell>
        </row>
        <row r="88">
          <cell r="F88">
            <v>15000000</v>
          </cell>
          <cell r="G88">
            <v>1384400</v>
          </cell>
          <cell r="H88">
            <v>13615600</v>
          </cell>
        </row>
        <row r="88">
          <cell r="L88">
            <v>15000000</v>
          </cell>
        </row>
        <row r="89">
          <cell r="C89" t="str">
            <v>叶城县2026年夏合甫乡种植业基地配套建设(少数民族发展任务)</v>
          </cell>
        </row>
        <row r="89">
          <cell r="E89" t="str">
            <v>喀地财振[2025]5号</v>
          </cell>
          <cell r="F89">
            <v>5210000</v>
          </cell>
          <cell r="G89">
            <v>0</v>
          </cell>
          <cell r="H89">
            <v>5210000</v>
          </cell>
        </row>
        <row r="89">
          <cell r="L89">
            <v>5210000</v>
          </cell>
        </row>
        <row r="90">
          <cell r="C90" t="str">
            <v>叶城县2026年夏合甫乡种植业基地配套建设项目</v>
          </cell>
        </row>
        <row r="90">
          <cell r="E90" t="str">
            <v>喀地财振[2025]5号</v>
          </cell>
          <cell r="F90">
            <v>13000000</v>
          </cell>
          <cell r="G90">
            <v>2399333.69</v>
          </cell>
          <cell r="H90">
            <v>10600666.31</v>
          </cell>
        </row>
        <row r="90">
          <cell r="L90">
            <v>13000000</v>
          </cell>
        </row>
        <row r="91">
          <cell r="C91" t="str">
            <v>叶城县2026年夏合甫乡农村便民桥梁建设项目</v>
          </cell>
        </row>
        <row r="91">
          <cell r="E91" t="str">
            <v>喀地财振[2025]6号</v>
          </cell>
          <cell r="F91">
            <v>1000000</v>
          </cell>
          <cell r="G91">
            <v>0</v>
          </cell>
          <cell r="H91">
            <v>1000000</v>
          </cell>
        </row>
        <row r="91">
          <cell r="L91">
            <v>1000000</v>
          </cell>
        </row>
        <row r="92">
          <cell r="F92">
            <v>0</v>
          </cell>
          <cell r="G92">
            <v>0</v>
          </cell>
          <cell r="H92">
            <v>0</v>
          </cell>
        </row>
        <row r="92">
          <cell r="L92">
            <v>0</v>
          </cell>
        </row>
        <row r="93">
          <cell r="F93">
            <v>0</v>
          </cell>
          <cell r="G93">
            <v>0</v>
          </cell>
          <cell r="H93">
            <v>0</v>
          </cell>
        </row>
        <row r="93">
          <cell r="L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</row>
        <row r="94">
          <cell r="L94">
            <v>0</v>
          </cell>
        </row>
        <row r="95">
          <cell r="F95">
            <v>0</v>
          </cell>
          <cell r="G95">
            <v>0</v>
          </cell>
          <cell r="H95">
            <v>0</v>
          </cell>
        </row>
        <row r="95"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</row>
        <row r="96">
          <cell r="L96">
            <v>0</v>
          </cell>
        </row>
        <row r="97">
          <cell r="F97">
            <v>0</v>
          </cell>
          <cell r="G97">
            <v>0</v>
          </cell>
          <cell r="H97">
            <v>0</v>
          </cell>
        </row>
        <row r="97">
          <cell r="L97">
            <v>0</v>
          </cell>
        </row>
        <row r="98">
          <cell r="F98">
            <v>0</v>
          </cell>
          <cell r="G98">
            <v>0</v>
          </cell>
          <cell r="H98">
            <v>0</v>
          </cell>
        </row>
        <row r="98">
          <cell r="L98">
            <v>0</v>
          </cell>
        </row>
        <row r="99">
          <cell r="F99">
            <v>0</v>
          </cell>
          <cell r="G99">
            <v>0</v>
          </cell>
          <cell r="H99">
            <v>0</v>
          </cell>
        </row>
        <row r="99">
          <cell r="L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</row>
        <row r="100">
          <cell r="L100">
            <v>0</v>
          </cell>
        </row>
        <row r="101">
          <cell r="F101">
            <v>0</v>
          </cell>
          <cell r="G101">
            <v>0</v>
          </cell>
          <cell r="H101">
            <v>0</v>
          </cell>
        </row>
        <row r="101">
          <cell r="L101">
            <v>0</v>
          </cell>
        </row>
        <row r="102">
          <cell r="F102">
            <v>0</v>
          </cell>
          <cell r="G102">
            <v>0</v>
          </cell>
          <cell r="H102">
            <v>0</v>
          </cell>
        </row>
        <row r="102">
          <cell r="L102">
            <v>0</v>
          </cell>
        </row>
        <row r="103">
          <cell r="F103">
            <v>19210000</v>
          </cell>
          <cell r="G103">
            <v>2399333.69</v>
          </cell>
          <cell r="H103">
            <v>16810666.31</v>
          </cell>
        </row>
        <row r="103">
          <cell r="L103">
            <v>19210000</v>
          </cell>
        </row>
        <row r="104">
          <cell r="C104" t="str">
            <v>叶城县2026年依力克其乡种植业基地配套建设</v>
          </cell>
        </row>
        <row r="104">
          <cell r="E104" t="str">
            <v>喀地财振[2025]5号</v>
          </cell>
          <cell r="F104">
            <v>1908320</v>
          </cell>
          <cell r="G104">
            <v>0</v>
          </cell>
          <cell r="H104">
            <v>1908320</v>
          </cell>
        </row>
        <row r="104">
          <cell r="L104">
            <v>1908320</v>
          </cell>
        </row>
        <row r="105">
          <cell r="C105" t="str">
            <v>叶城县2026年依力克其乡种植业基地配套建设项目</v>
          </cell>
        </row>
        <row r="105">
          <cell r="E105" t="str">
            <v>喀地财振[2025]5号</v>
          </cell>
          <cell r="F105">
            <v>12750000</v>
          </cell>
          <cell r="G105">
            <v>0</v>
          </cell>
          <cell r="H105">
            <v>12750000</v>
          </cell>
        </row>
        <row r="105">
          <cell r="L105">
            <v>12750000</v>
          </cell>
        </row>
        <row r="106">
          <cell r="C106" t="str">
            <v>叶城县2026年依力克其乡土地碎片化整理项目</v>
          </cell>
        </row>
        <row r="106">
          <cell r="E106" t="str">
            <v>喀地财振[2025]5号</v>
          </cell>
          <cell r="F106">
            <v>2160000</v>
          </cell>
          <cell r="G106">
            <v>0</v>
          </cell>
          <cell r="H106">
            <v>2160000</v>
          </cell>
        </row>
        <row r="106">
          <cell r="L106">
            <v>2160000</v>
          </cell>
        </row>
        <row r="107">
          <cell r="C107" t="str">
            <v>叶城县2026年依力克其乡桥梁建设项目</v>
          </cell>
        </row>
        <row r="107">
          <cell r="E107" t="str">
            <v>喀地财振[2025]5号</v>
          </cell>
          <cell r="F107">
            <v>1000000</v>
          </cell>
          <cell r="G107">
            <v>0</v>
          </cell>
          <cell r="H107">
            <v>1000000</v>
          </cell>
        </row>
        <row r="107">
          <cell r="L107">
            <v>1000000</v>
          </cell>
        </row>
        <row r="108">
          <cell r="F108">
            <v>0</v>
          </cell>
          <cell r="G108">
            <v>0</v>
          </cell>
          <cell r="H108">
            <v>0</v>
          </cell>
        </row>
        <row r="108"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</row>
        <row r="109">
          <cell r="L109">
            <v>0</v>
          </cell>
        </row>
        <row r="110">
          <cell r="F110">
            <v>0</v>
          </cell>
          <cell r="G110">
            <v>0</v>
          </cell>
          <cell r="H110">
            <v>0</v>
          </cell>
        </row>
        <row r="110">
          <cell r="L110">
            <v>0</v>
          </cell>
        </row>
        <row r="111">
          <cell r="F111">
            <v>0</v>
          </cell>
          <cell r="G111">
            <v>0</v>
          </cell>
          <cell r="H111">
            <v>0</v>
          </cell>
        </row>
        <row r="111">
          <cell r="L111">
            <v>0</v>
          </cell>
        </row>
        <row r="112">
          <cell r="F112">
            <v>0</v>
          </cell>
          <cell r="G112">
            <v>0</v>
          </cell>
          <cell r="H112">
            <v>0</v>
          </cell>
        </row>
        <row r="112">
          <cell r="L112">
            <v>0</v>
          </cell>
        </row>
        <row r="113">
          <cell r="F113">
            <v>17818320</v>
          </cell>
          <cell r="G113">
            <v>0</v>
          </cell>
          <cell r="H113">
            <v>17818320</v>
          </cell>
        </row>
        <row r="113">
          <cell r="L113">
            <v>17818320</v>
          </cell>
        </row>
        <row r="114">
          <cell r="C114" t="str">
            <v>叶城县2026年“健康饮茶，送茶入户”项目</v>
          </cell>
        </row>
        <row r="114">
          <cell r="E114" t="str">
            <v>喀地财振[2025]5号</v>
          </cell>
          <cell r="F114">
            <v>661680</v>
          </cell>
          <cell r="G114">
            <v>0</v>
          </cell>
          <cell r="H114">
            <v>661680</v>
          </cell>
        </row>
        <row r="114">
          <cell r="L114">
            <v>661680</v>
          </cell>
        </row>
        <row r="115">
          <cell r="F115">
            <v>0</v>
          </cell>
          <cell r="G115">
            <v>0</v>
          </cell>
          <cell r="H115">
            <v>0</v>
          </cell>
        </row>
        <row r="115"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</row>
        <row r="116">
          <cell r="L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</row>
        <row r="117">
          <cell r="L117">
            <v>0</v>
          </cell>
        </row>
        <row r="118">
          <cell r="F118">
            <v>0</v>
          </cell>
          <cell r="G118">
            <v>0</v>
          </cell>
          <cell r="H118">
            <v>0</v>
          </cell>
        </row>
        <row r="118">
          <cell r="L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</row>
        <row r="119">
          <cell r="L119">
            <v>0</v>
          </cell>
        </row>
        <row r="120">
          <cell r="F120">
            <v>0</v>
          </cell>
          <cell r="G120">
            <v>0</v>
          </cell>
          <cell r="H120">
            <v>0</v>
          </cell>
        </row>
        <row r="120">
          <cell r="L120">
            <v>0</v>
          </cell>
        </row>
        <row r="121">
          <cell r="F121">
            <v>0</v>
          </cell>
          <cell r="G121">
            <v>0</v>
          </cell>
          <cell r="H121">
            <v>0</v>
          </cell>
        </row>
        <row r="121">
          <cell r="L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</row>
        <row r="122">
          <cell r="L122">
            <v>0</v>
          </cell>
        </row>
        <row r="123">
          <cell r="F123">
            <v>0</v>
          </cell>
          <cell r="G123">
            <v>0</v>
          </cell>
          <cell r="H123">
            <v>0</v>
          </cell>
        </row>
        <row r="123">
          <cell r="L123">
            <v>0</v>
          </cell>
        </row>
        <row r="124">
          <cell r="F124">
            <v>0</v>
          </cell>
          <cell r="G124">
            <v>0</v>
          </cell>
          <cell r="H124">
            <v>0</v>
          </cell>
        </row>
        <row r="124">
          <cell r="L124">
            <v>0</v>
          </cell>
        </row>
        <row r="125">
          <cell r="F125">
            <v>661680</v>
          </cell>
          <cell r="G125">
            <v>0</v>
          </cell>
          <cell r="H125">
            <v>661680</v>
          </cell>
        </row>
        <row r="125">
          <cell r="L125">
            <v>661680</v>
          </cell>
        </row>
        <row r="126">
          <cell r="C126" t="str">
            <v>叶城县2026年阿克塔什镇农业产业基础设施建设项目</v>
          </cell>
        </row>
        <row r="126">
          <cell r="E126" t="str">
            <v>喀地财振[2025]5号</v>
          </cell>
          <cell r="F126">
            <v>3400000</v>
          </cell>
          <cell r="G126">
            <v>0</v>
          </cell>
          <cell r="H126">
            <v>3400000</v>
          </cell>
        </row>
        <row r="126">
          <cell r="L126">
            <v>3400000</v>
          </cell>
        </row>
        <row r="127">
          <cell r="C127" t="str">
            <v>叶城县2026年阿克塔什镇渔业养殖建设项目</v>
          </cell>
        </row>
        <row r="127">
          <cell r="E127" t="str">
            <v>喀地财振[2025]5号</v>
          </cell>
          <cell r="F127">
            <v>5500000</v>
          </cell>
          <cell r="G127">
            <v>0</v>
          </cell>
          <cell r="H127">
            <v>5500000</v>
          </cell>
        </row>
        <row r="127">
          <cell r="L127">
            <v>5500000</v>
          </cell>
        </row>
        <row r="128">
          <cell r="C128" t="str">
            <v>叶城县2026年阿克塔什镇现代农业产业园农产品加工建设项目</v>
          </cell>
        </row>
        <row r="128">
          <cell r="E128" t="str">
            <v>喀地财振[2025]5号</v>
          </cell>
          <cell r="F128">
            <v>14000000</v>
          </cell>
          <cell r="G128">
            <v>0</v>
          </cell>
          <cell r="H128">
            <v>14000000</v>
          </cell>
        </row>
        <row r="128">
          <cell r="L128">
            <v>14000000</v>
          </cell>
        </row>
        <row r="129">
          <cell r="C129" t="str">
            <v>叶城县2026年阿克塔什镇农业废弃物站建设项目</v>
          </cell>
        </row>
        <row r="129">
          <cell r="E129" t="str">
            <v>喀地财振[2025]6号</v>
          </cell>
          <cell r="F129">
            <v>5500000</v>
          </cell>
          <cell r="G129">
            <v>0</v>
          </cell>
          <cell r="H129">
            <v>5500000</v>
          </cell>
        </row>
        <row r="129">
          <cell r="L129">
            <v>5500000</v>
          </cell>
        </row>
        <row r="130">
          <cell r="F130">
            <v>28400000</v>
          </cell>
          <cell r="G130">
            <v>0</v>
          </cell>
          <cell r="H130">
            <v>22900000</v>
          </cell>
        </row>
        <row r="130">
          <cell r="L130">
            <v>28400000</v>
          </cell>
        </row>
        <row r="131">
          <cell r="C131" t="str">
            <v>叶城县2026年白杨镇种植业基地配套建设项目</v>
          </cell>
        </row>
        <row r="131">
          <cell r="E131" t="str">
            <v>喀地财振[2025]5号</v>
          </cell>
          <cell r="F131">
            <v>8500000</v>
          </cell>
          <cell r="G131">
            <v>0</v>
          </cell>
          <cell r="H131">
            <v>8500000</v>
          </cell>
        </row>
        <row r="131">
          <cell r="L131">
            <v>8500000</v>
          </cell>
        </row>
        <row r="132">
          <cell r="C132" t="str">
            <v>叶城县2026年白杨镇土地碎片化整理项目</v>
          </cell>
        </row>
        <row r="132">
          <cell r="E132" t="str">
            <v>喀地财振[2025]5号</v>
          </cell>
          <cell r="F132">
            <v>4180000</v>
          </cell>
          <cell r="G132">
            <v>0</v>
          </cell>
          <cell r="H132">
            <v>4180000</v>
          </cell>
        </row>
        <row r="132">
          <cell r="L132">
            <v>4180000</v>
          </cell>
        </row>
        <row r="133">
          <cell r="C133" t="str">
            <v>叶城县2026年白杨镇种植业基地配套建设（二期）项目</v>
          </cell>
        </row>
        <row r="133">
          <cell r="E133" t="str">
            <v>喀地财振[2025]6号</v>
          </cell>
          <cell r="F133">
            <v>9350000</v>
          </cell>
          <cell r="G133">
            <v>0</v>
          </cell>
          <cell r="H133">
            <v>9350000</v>
          </cell>
        </row>
        <row r="133">
          <cell r="L133">
            <v>9350000</v>
          </cell>
        </row>
        <row r="134">
          <cell r="C134" t="str">
            <v>叶城县2026年白杨镇人居环境整治项目</v>
          </cell>
        </row>
        <row r="134">
          <cell r="E134" t="str">
            <v>喀地财振[2025]6号</v>
          </cell>
          <cell r="F134">
            <v>4100000</v>
          </cell>
          <cell r="G134">
            <v>0</v>
          </cell>
          <cell r="H134">
            <v>4100000</v>
          </cell>
        </row>
        <row r="134">
          <cell r="L134">
            <v>4100000</v>
          </cell>
        </row>
        <row r="135">
          <cell r="F135">
            <v>26130000</v>
          </cell>
          <cell r="G135">
            <v>0</v>
          </cell>
          <cell r="H135">
            <v>26130000</v>
          </cell>
        </row>
        <row r="135">
          <cell r="L135">
            <v>26130000</v>
          </cell>
        </row>
        <row r="136">
          <cell r="C136" t="str">
            <v>叶城县2026年河园镇种植业基地配套建设项目</v>
          </cell>
        </row>
        <row r="136">
          <cell r="E136" t="str">
            <v>喀地财振[2025]5号</v>
          </cell>
          <cell r="F136">
            <v>11300000</v>
          </cell>
          <cell r="G136">
            <v>0</v>
          </cell>
          <cell r="H136">
            <v>11300000</v>
          </cell>
        </row>
        <row r="136">
          <cell r="L136">
            <v>11300000</v>
          </cell>
        </row>
        <row r="137">
          <cell r="C137" t="str">
            <v>叶城县2026年河园镇商铺建设项目</v>
          </cell>
        </row>
        <row r="137">
          <cell r="E137" t="str">
            <v>喀地财振[2025]5号、喀地财振[2025]6号</v>
          </cell>
          <cell r="F137">
            <v>22000000</v>
          </cell>
          <cell r="G137">
            <v>0</v>
          </cell>
          <cell r="H137">
            <v>22000000</v>
          </cell>
        </row>
        <row r="137">
          <cell r="L137">
            <v>22000000</v>
          </cell>
        </row>
        <row r="138">
          <cell r="F138">
            <v>33300000</v>
          </cell>
          <cell r="G138">
            <v>0</v>
          </cell>
          <cell r="H138">
            <v>33300000</v>
          </cell>
        </row>
        <row r="138">
          <cell r="L138">
            <v>33300000</v>
          </cell>
        </row>
        <row r="139">
          <cell r="C139" t="str">
            <v>叶城县2026年柯克亚乡农业产业基础设施建设项目</v>
          </cell>
        </row>
        <row r="139">
          <cell r="E139" t="str">
            <v>喀地财振[2025]5号</v>
          </cell>
          <cell r="F139">
            <v>7000000</v>
          </cell>
          <cell r="G139">
            <v>0</v>
          </cell>
          <cell r="H139">
            <v>7000000</v>
          </cell>
        </row>
        <row r="139">
          <cell r="L139">
            <v>7000000</v>
          </cell>
        </row>
        <row r="140">
          <cell r="C140" t="str">
            <v>叶城县2026年柯克亚乡畜牧兽医服务点建设项目</v>
          </cell>
        </row>
        <row r="140">
          <cell r="E140" t="str">
            <v>喀地财振[2025]5号</v>
          </cell>
          <cell r="F140">
            <v>3000000</v>
          </cell>
          <cell r="G140">
            <v>0</v>
          </cell>
          <cell r="H140">
            <v>3000000</v>
          </cell>
        </row>
        <row r="140">
          <cell r="L140">
            <v>3000000</v>
          </cell>
        </row>
        <row r="141">
          <cell r="F141">
            <v>10000000</v>
          </cell>
          <cell r="G141">
            <v>0</v>
          </cell>
          <cell r="H141">
            <v>7000000</v>
          </cell>
        </row>
        <row r="141">
          <cell r="L141">
            <v>10000000</v>
          </cell>
        </row>
        <row r="142">
          <cell r="C142" t="str">
            <v>叶城县2026年江格勒斯乡9村人居环境整治项目</v>
          </cell>
        </row>
        <row r="142">
          <cell r="E142" t="str">
            <v>喀地财振[2025]5号</v>
          </cell>
          <cell r="F142">
            <v>8600000</v>
          </cell>
          <cell r="G142">
            <v>0</v>
          </cell>
          <cell r="H142">
            <v>8600000</v>
          </cell>
        </row>
        <row r="142">
          <cell r="L142">
            <v>8600000</v>
          </cell>
        </row>
        <row r="143">
          <cell r="C143" t="str">
            <v>叶城县2026年江格勒斯乡农事服务中心建设项目</v>
          </cell>
        </row>
        <row r="143">
          <cell r="E143" t="str">
            <v>喀地财振[2025]6号、喀地财振【2026】1号</v>
          </cell>
          <cell r="F143">
            <v>6000000</v>
          </cell>
          <cell r="G143">
            <v>0</v>
          </cell>
          <cell r="H143">
            <v>6000000</v>
          </cell>
        </row>
        <row r="143">
          <cell r="L143">
            <v>6000000</v>
          </cell>
        </row>
        <row r="144">
          <cell r="C144" t="str">
            <v>叶城县2026年江格勒斯乡农业产业基础设施建设项目</v>
          </cell>
        </row>
        <row r="144">
          <cell r="E144" t="str">
            <v>喀地财振[2025]6号</v>
          </cell>
          <cell r="F144">
            <v>4300000</v>
          </cell>
          <cell r="G144">
            <v>0</v>
          </cell>
          <cell r="H144">
            <v>4300000</v>
          </cell>
        </row>
        <row r="144">
          <cell r="L144">
            <v>4300000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5">
          <cell r="L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6"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7">
          <cell r="L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8">
          <cell r="L148">
            <v>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49">
          <cell r="L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0">
          <cell r="L150">
            <v>0</v>
          </cell>
        </row>
        <row r="151">
          <cell r="F151">
            <v>0</v>
          </cell>
          <cell r="G151">
            <v>0</v>
          </cell>
          <cell r="H151">
            <v>0</v>
          </cell>
        </row>
        <row r="151">
          <cell r="L151">
            <v>0</v>
          </cell>
        </row>
        <row r="152">
          <cell r="F152">
            <v>0</v>
          </cell>
          <cell r="G152">
            <v>0</v>
          </cell>
          <cell r="H152">
            <v>0</v>
          </cell>
        </row>
        <row r="152">
          <cell r="L152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3">
          <cell r="L153">
            <v>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4">
          <cell r="L154">
            <v>0</v>
          </cell>
        </row>
        <row r="155">
          <cell r="F155">
            <v>0</v>
          </cell>
          <cell r="G155">
            <v>0</v>
          </cell>
          <cell r="H155">
            <v>0</v>
          </cell>
        </row>
        <row r="155">
          <cell r="L155">
            <v>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6">
          <cell r="L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7">
          <cell r="L157">
            <v>0</v>
          </cell>
        </row>
        <row r="158">
          <cell r="F158">
            <v>18900000</v>
          </cell>
          <cell r="G158">
            <v>0</v>
          </cell>
          <cell r="H158">
            <v>18900000</v>
          </cell>
        </row>
        <row r="158">
          <cell r="L158">
            <v>18900000</v>
          </cell>
        </row>
        <row r="159">
          <cell r="C159" t="str">
            <v>叶城县2026年恰尔巴格镇种植业基地配套建设项目</v>
          </cell>
        </row>
        <row r="159">
          <cell r="E159" t="str">
            <v>喀地财振[2025]5号</v>
          </cell>
          <cell r="F159">
            <v>4000000</v>
          </cell>
          <cell r="G159">
            <v>0</v>
          </cell>
          <cell r="H159">
            <v>4000000</v>
          </cell>
        </row>
        <row r="159">
          <cell r="L159">
            <v>4000000</v>
          </cell>
        </row>
        <row r="160">
          <cell r="C160" t="str">
            <v>叶城县2026年恰尔巴格镇农贸市场建设项目</v>
          </cell>
        </row>
        <row r="160">
          <cell r="E160" t="str">
            <v>喀地财振[2025]5号</v>
          </cell>
          <cell r="F160">
            <v>1500000</v>
          </cell>
          <cell r="G160">
            <v>0</v>
          </cell>
          <cell r="H160">
            <v>1500000</v>
          </cell>
        </row>
        <row r="160">
          <cell r="L160">
            <v>1500000</v>
          </cell>
        </row>
        <row r="161">
          <cell r="C161" t="str">
            <v>叶城县2026年恰尔巴格镇就业产业园改造提升项目</v>
          </cell>
        </row>
        <row r="161">
          <cell r="E161" t="str">
            <v>喀地财振[2025]5号</v>
          </cell>
          <cell r="F161">
            <v>3500000</v>
          </cell>
          <cell r="G161">
            <v>0</v>
          </cell>
          <cell r="H161">
            <v>3500000</v>
          </cell>
        </row>
        <row r="161">
          <cell r="L161">
            <v>3500000</v>
          </cell>
        </row>
        <row r="162">
          <cell r="C162" t="str">
            <v>叶城县2026年恰尔巴格镇道路建设项目</v>
          </cell>
        </row>
        <row r="162">
          <cell r="E162" t="str">
            <v>喀地财振[2025]5号</v>
          </cell>
          <cell r="F162">
            <v>3600000</v>
          </cell>
          <cell r="G162">
            <v>0</v>
          </cell>
          <cell r="H162">
            <v>3600000</v>
          </cell>
        </row>
        <row r="162">
          <cell r="L162">
            <v>3600000</v>
          </cell>
        </row>
        <row r="163">
          <cell r="F163">
            <v>12600000</v>
          </cell>
          <cell r="G163">
            <v>0</v>
          </cell>
          <cell r="H163">
            <v>4000000</v>
          </cell>
        </row>
        <row r="163">
          <cell r="L163">
            <v>12600000</v>
          </cell>
        </row>
        <row r="164">
          <cell r="C164" t="str">
            <v>叶城县2026年吐古其乡种植业基地配套建设项目</v>
          </cell>
        </row>
        <row r="164">
          <cell r="E164" t="str">
            <v>喀地财振[2025]5号</v>
          </cell>
          <cell r="F164">
            <v>5270000</v>
          </cell>
          <cell r="G164">
            <v>0</v>
          </cell>
          <cell r="H164">
            <v>5270000</v>
          </cell>
        </row>
        <row r="164">
          <cell r="L164">
            <v>5270000</v>
          </cell>
        </row>
        <row r="165">
          <cell r="C165" t="str">
            <v>叶城县2026年吐古其乡核桃产业林果示范园建设项目</v>
          </cell>
        </row>
        <row r="165">
          <cell r="E165" t="str">
            <v>喀地财振[2025]6号</v>
          </cell>
          <cell r="F165">
            <v>2000000</v>
          </cell>
          <cell r="G165">
            <v>0</v>
          </cell>
          <cell r="H165">
            <v>2000000</v>
          </cell>
        </row>
        <row r="165">
          <cell r="L165">
            <v>2000000</v>
          </cell>
        </row>
        <row r="166">
          <cell r="F166">
            <v>0</v>
          </cell>
          <cell r="G166">
            <v>0</v>
          </cell>
          <cell r="H166">
            <v>0</v>
          </cell>
        </row>
        <row r="166">
          <cell r="L166">
            <v>0</v>
          </cell>
        </row>
        <row r="167">
          <cell r="F167">
            <v>0</v>
          </cell>
          <cell r="G167">
            <v>0</v>
          </cell>
          <cell r="H167">
            <v>0</v>
          </cell>
        </row>
        <row r="167">
          <cell r="L167">
            <v>0</v>
          </cell>
        </row>
        <row r="168">
          <cell r="F168">
            <v>7270000</v>
          </cell>
          <cell r="G168">
            <v>0</v>
          </cell>
          <cell r="H168">
            <v>7270000</v>
          </cell>
        </row>
        <row r="168">
          <cell r="L168">
            <v>7270000</v>
          </cell>
        </row>
        <row r="169">
          <cell r="C169" t="str">
            <v>叶城县2026年乌吉热克乡种植业基地配套建设项目</v>
          </cell>
        </row>
        <row r="169">
          <cell r="E169" t="str">
            <v>喀地财振[2025]5号</v>
          </cell>
          <cell r="F169">
            <v>18000000</v>
          </cell>
          <cell r="G169">
            <v>0</v>
          </cell>
          <cell r="H169">
            <v>18000000</v>
          </cell>
        </row>
        <row r="169">
          <cell r="L169">
            <v>18000000</v>
          </cell>
        </row>
        <row r="170">
          <cell r="C170" t="str">
            <v>叶城县2026年乌吉热克乡土地碎片化整理项目</v>
          </cell>
        </row>
        <row r="170">
          <cell r="E170" t="str">
            <v>喀地财振[2025]5号</v>
          </cell>
          <cell r="F170">
            <v>3050000</v>
          </cell>
          <cell r="G170">
            <v>0</v>
          </cell>
          <cell r="H170">
            <v>3050000</v>
          </cell>
        </row>
        <row r="170">
          <cell r="L170">
            <v>3050000</v>
          </cell>
        </row>
        <row r="171">
          <cell r="C171" t="str">
            <v>叶城县2026年乌吉热克乡渔业养殖二期建设项目</v>
          </cell>
        </row>
        <row r="171">
          <cell r="E171" t="str">
            <v>喀地财振[2025]5号</v>
          </cell>
          <cell r="F171">
            <v>5500000</v>
          </cell>
          <cell r="G171">
            <v>2745222</v>
          </cell>
          <cell r="H171">
            <v>2754778</v>
          </cell>
        </row>
        <row r="171">
          <cell r="L171">
            <v>5500000</v>
          </cell>
        </row>
        <row r="172">
          <cell r="C172" t="str">
            <v>叶城县2026年年加工2万吨核桃、油粉酱联产及高附加值产品精深加工建设项目</v>
          </cell>
        </row>
        <row r="172">
          <cell r="E172" t="str">
            <v>喀地财振[2025]5号</v>
          </cell>
          <cell r="F172">
            <v>23000000</v>
          </cell>
          <cell r="G172">
            <v>0</v>
          </cell>
          <cell r="H172">
            <v>23000000</v>
          </cell>
        </row>
        <row r="172">
          <cell r="L172">
            <v>23000000</v>
          </cell>
        </row>
        <row r="173">
          <cell r="C173" t="str">
            <v>叶城县2026年乌吉热克乡土地平整项目</v>
          </cell>
        </row>
        <row r="173">
          <cell r="E173" t="str">
            <v>喀地财振[2025]5号</v>
          </cell>
          <cell r="F173">
            <v>2700000</v>
          </cell>
          <cell r="G173">
            <v>0</v>
          </cell>
          <cell r="H173">
            <v>2700000</v>
          </cell>
        </row>
        <row r="173">
          <cell r="L173">
            <v>2700000</v>
          </cell>
        </row>
        <row r="174">
          <cell r="C174" t="str">
            <v>叶城县2026年乌吉热克乡产业道路建设项目</v>
          </cell>
        </row>
        <row r="174">
          <cell r="E174" t="str">
            <v>喀地财振[2025]6号</v>
          </cell>
          <cell r="F174">
            <v>2000000</v>
          </cell>
          <cell r="G174">
            <v>0</v>
          </cell>
          <cell r="H174">
            <v>2000000</v>
          </cell>
        </row>
        <row r="174">
          <cell r="L174">
            <v>2000000</v>
          </cell>
        </row>
        <row r="175">
          <cell r="F175">
            <v>54250000</v>
          </cell>
          <cell r="G175">
            <v>2745222</v>
          </cell>
          <cell r="H175">
            <v>23804778</v>
          </cell>
        </row>
        <row r="175">
          <cell r="L175">
            <v>54250000</v>
          </cell>
        </row>
        <row r="176">
          <cell r="C176" t="str">
            <v>叶城县2026年乌夏巴什镇农业产业基础设施建设项目</v>
          </cell>
        </row>
        <row r="176">
          <cell r="E176" t="str">
            <v>喀地财振[2025]5号</v>
          </cell>
          <cell r="F176">
            <v>6500000</v>
          </cell>
          <cell r="G176">
            <v>0</v>
          </cell>
          <cell r="H176">
            <v>6500000</v>
          </cell>
        </row>
        <row r="176">
          <cell r="L176">
            <v>6500000</v>
          </cell>
        </row>
        <row r="177">
          <cell r="C177" t="str">
            <v>叶城县2026年乌夏巴什镇5村人居环境整治项目</v>
          </cell>
        </row>
        <row r="177">
          <cell r="E177" t="str">
            <v>喀地财振[2025]5号</v>
          </cell>
          <cell r="F177">
            <v>5800000</v>
          </cell>
          <cell r="G177">
            <v>0</v>
          </cell>
          <cell r="H177">
            <v>5800000</v>
          </cell>
        </row>
        <row r="177">
          <cell r="L177">
            <v>5800000</v>
          </cell>
        </row>
        <row r="178">
          <cell r="F178">
            <v>12300000</v>
          </cell>
          <cell r="G178">
            <v>0</v>
          </cell>
          <cell r="H178">
            <v>12300000</v>
          </cell>
        </row>
        <row r="178">
          <cell r="L178">
            <v>12300000</v>
          </cell>
        </row>
        <row r="179">
          <cell r="C179" t="str">
            <v>叶城县2026年中城区棋盘13村冷水鱼养殖建设项目</v>
          </cell>
        </row>
        <row r="179">
          <cell r="E179" t="str">
            <v>喀地财振[2025]5号</v>
          </cell>
          <cell r="F179">
            <v>600000</v>
          </cell>
          <cell r="G179">
            <v>0</v>
          </cell>
          <cell r="H179">
            <v>600000</v>
          </cell>
        </row>
        <row r="179">
          <cell r="L179">
            <v>600000</v>
          </cell>
        </row>
        <row r="180">
          <cell r="C180" t="str">
            <v>叶城县2026年中城区商铺建设项目</v>
          </cell>
        </row>
        <row r="180">
          <cell r="E180" t="str">
            <v>喀地财振[2025]5号</v>
          </cell>
          <cell r="F180">
            <v>0</v>
          </cell>
          <cell r="G180">
            <v>0</v>
          </cell>
          <cell r="H180">
            <v>0</v>
          </cell>
        </row>
        <row r="180">
          <cell r="L180">
            <v>0</v>
          </cell>
        </row>
        <row r="181">
          <cell r="C181" t="str">
            <v>叶城县2026年中城区（棋盘乡）萨木其13村土地平整及中草药种植项目</v>
          </cell>
        </row>
        <row r="181">
          <cell r="E181" t="str">
            <v>喀地财振[2025]5号</v>
          </cell>
          <cell r="F181">
            <v>1000000</v>
          </cell>
          <cell r="G181">
            <v>0</v>
          </cell>
          <cell r="H181">
            <v>1000000</v>
          </cell>
        </row>
        <row r="181">
          <cell r="L181">
            <v>1000000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2">
          <cell r="L182">
            <v>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3">
          <cell r="L183">
            <v>0</v>
          </cell>
        </row>
        <row r="184">
          <cell r="F184">
            <v>1600000</v>
          </cell>
          <cell r="G184">
            <v>0</v>
          </cell>
          <cell r="H184">
            <v>1600000</v>
          </cell>
        </row>
        <row r="184">
          <cell r="L184">
            <v>1600000</v>
          </cell>
        </row>
        <row r="185">
          <cell r="C185" t="str">
            <v>叶城县2026年临时性公益岗位补助项目</v>
          </cell>
        </row>
        <row r="185">
          <cell r="E185" t="str">
            <v>喀地财振[2025]5号</v>
          </cell>
          <cell r="F185">
            <v>12768000</v>
          </cell>
          <cell r="G185">
            <v>4254250</v>
          </cell>
          <cell r="H185">
            <v>8513750</v>
          </cell>
        </row>
        <row r="185">
          <cell r="L185">
            <v>12768000</v>
          </cell>
        </row>
        <row r="186">
          <cell r="C186" t="str">
            <v>叶城县2026年跨省就业一次性交通补贴</v>
          </cell>
        </row>
        <row r="186">
          <cell r="E186" t="str">
            <v>喀地财振[2025]6号</v>
          </cell>
          <cell r="F186">
            <v>3000000</v>
          </cell>
          <cell r="G186">
            <v>1283200</v>
          </cell>
          <cell r="H186">
            <v>1716800</v>
          </cell>
        </row>
        <row r="186">
          <cell r="L186">
            <v>3000000</v>
          </cell>
        </row>
        <row r="187">
          <cell r="C187" t="str">
            <v>叶城县2026年疆内跨地州市（含兵团）就业一次性交通补助</v>
          </cell>
        </row>
        <row r="187">
          <cell r="E187" t="str">
            <v>喀地财振[2025]6号</v>
          </cell>
          <cell r="F187">
            <v>7362000</v>
          </cell>
          <cell r="G187">
            <v>0</v>
          </cell>
          <cell r="H187">
            <v>7362000</v>
          </cell>
        </row>
        <row r="187">
          <cell r="L187">
            <v>7362000</v>
          </cell>
        </row>
        <row r="188">
          <cell r="F188">
            <v>0</v>
          </cell>
          <cell r="G188">
            <v>0</v>
          </cell>
          <cell r="H188">
            <v>0</v>
          </cell>
        </row>
        <row r="188">
          <cell r="L188">
            <v>0</v>
          </cell>
        </row>
        <row r="189">
          <cell r="F189">
            <v>0</v>
          </cell>
          <cell r="G189">
            <v>0</v>
          </cell>
          <cell r="H189">
            <v>0</v>
          </cell>
        </row>
        <row r="189">
          <cell r="L189">
            <v>0</v>
          </cell>
        </row>
        <row r="190">
          <cell r="F190">
            <v>0</v>
          </cell>
          <cell r="G190">
            <v>0</v>
          </cell>
          <cell r="H190">
            <v>0</v>
          </cell>
        </row>
        <row r="190">
          <cell r="L190">
            <v>0</v>
          </cell>
        </row>
        <row r="191">
          <cell r="F191">
            <v>0</v>
          </cell>
          <cell r="G191">
            <v>0</v>
          </cell>
          <cell r="H191">
            <v>0</v>
          </cell>
        </row>
        <row r="191">
          <cell r="L191">
            <v>0</v>
          </cell>
        </row>
        <row r="192">
          <cell r="F192">
            <v>0</v>
          </cell>
          <cell r="G192">
            <v>0</v>
          </cell>
          <cell r="H192">
            <v>0</v>
          </cell>
        </row>
        <row r="192">
          <cell r="L192">
            <v>0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3">
          <cell r="L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4">
          <cell r="L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5">
          <cell r="L195">
            <v>0</v>
          </cell>
        </row>
        <row r="196">
          <cell r="F196">
            <v>23130000</v>
          </cell>
          <cell r="G196">
            <v>5537450</v>
          </cell>
          <cell r="H196">
            <v>17592550</v>
          </cell>
        </row>
        <row r="196">
          <cell r="L196">
            <v>23130000</v>
          </cell>
        </row>
        <row r="197">
          <cell r="C197" t="str">
            <v>叶城县2026年村庄规划编制费</v>
          </cell>
        </row>
        <row r="197">
          <cell r="E197" t="str">
            <v>喀地财振[2025]5号</v>
          </cell>
          <cell r="F197">
            <v>7000000</v>
          </cell>
          <cell r="G197">
            <v>0</v>
          </cell>
          <cell r="H197">
            <v>7000000</v>
          </cell>
        </row>
        <row r="197">
          <cell r="L197">
            <v>7000000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8">
          <cell r="L198">
            <v>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199">
          <cell r="L199">
            <v>0</v>
          </cell>
        </row>
        <row r="200">
          <cell r="F200">
            <v>7000000</v>
          </cell>
          <cell r="G200">
            <v>0</v>
          </cell>
          <cell r="H200">
            <v>7000000</v>
          </cell>
        </row>
        <row r="200">
          <cell r="L200">
            <v>7000000</v>
          </cell>
        </row>
        <row r="201">
          <cell r="C201" t="str">
            <v>叶城县2026年乡村道路安全隐患整治项目</v>
          </cell>
        </row>
        <row r="201">
          <cell r="E201" t="str">
            <v>喀地财振[2025]5号</v>
          </cell>
          <cell r="F201">
            <v>8500000</v>
          </cell>
          <cell r="G201">
            <v>0</v>
          </cell>
          <cell r="H201">
            <v>8500000</v>
          </cell>
        </row>
        <row r="201">
          <cell r="L201">
            <v>8500000</v>
          </cell>
        </row>
        <row r="202">
          <cell r="C202" t="str">
            <v>叶城县2026年农村道路管护人员补助</v>
          </cell>
        </row>
        <row r="202">
          <cell r="E202" t="str">
            <v>喀地财振[2025]6号</v>
          </cell>
          <cell r="F202">
            <v>18948000</v>
          </cell>
          <cell r="G202">
            <v>6316000</v>
          </cell>
          <cell r="H202">
            <v>12632000</v>
          </cell>
        </row>
        <row r="202">
          <cell r="L202">
            <v>18948000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3">
          <cell r="L203">
            <v>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4">
          <cell r="L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5">
          <cell r="L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6">
          <cell r="L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7"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8">
          <cell r="L208">
            <v>0</v>
          </cell>
        </row>
        <row r="209">
          <cell r="F209">
            <v>0</v>
          </cell>
          <cell r="G209">
            <v>0</v>
          </cell>
          <cell r="H209">
            <v>0</v>
          </cell>
        </row>
        <row r="209">
          <cell r="L209">
            <v>0</v>
          </cell>
        </row>
        <row r="210">
          <cell r="F210">
            <v>0</v>
          </cell>
          <cell r="G210">
            <v>0</v>
          </cell>
          <cell r="H210">
            <v>0</v>
          </cell>
        </row>
        <row r="210">
          <cell r="L210">
            <v>0</v>
          </cell>
        </row>
        <row r="211">
          <cell r="F211">
            <v>0</v>
          </cell>
          <cell r="G211">
            <v>0</v>
          </cell>
          <cell r="H211">
            <v>0</v>
          </cell>
        </row>
        <row r="211">
          <cell r="L211">
            <v>0</v>
          </cell>
        </row>
        <row r="212">
          <cell r="F212">
            <v>27448000</v>
          </cell>
          <cell r="G212">
            <v>6316000</v>
          </cell>
          <cell r="H212">
            <v>21132000</v>
          </cell>
        </row>
        <row r="212">
          <cell r="L212">
            <v>27448000</v>
          </cell>
        </row>
        <row r="213">
          <cell r="C213" t="str">
            <v>叶城县2026年核桃蛀果害虫绿色防控项目</v>
          </cell>
        </row>
        <row r="213">
          <cell r="E213" t="str">
            <v>喀地财振[2025]5号</v>
          </cell>
          <cell r="F213">
            <v>30000000</v>
          </cell>
          <cell r="G213">
            <v>0</v>
          </cell>
          <cell r="H213">
            <v>30000000</v>
          </cell>
        </row>
        <row r="213">
          <cell r="L213">
            <v>30000000</v>
          </cell>
        </row>
        <row r="214">
          <cell r="C214" t="str">
            <v>叶城县2026年核桃蛀果害虫飞机防治病虫害项目</v>
          </cell>
        </row>
        <row r="214">
          <cell r="E214" t="str">
            <v>喀地财振[2025]5号</v>
          </cell>
          <cell r="F214">
            <v>12500000</v>
          </cell>
          <cell r="G214">
            <v>0</v>
          </cell>
          <cell r="H214">
            <v>12500000</v>
          </cell>
        </row>
        <row r="214">
          <cell r="L214">
            <v>12500000</v>
          </cell>
        </row>
        <row r="215">
          <cell r="F215">
            <v>0</v>
          </cell>
          <cell r="G215">
            <v>0</v>
          </cell>
          <cell r="H215">
            <v>0</v>
          </cell>
        </row>
        <row r="215">
          <cell r="L215">
            <v>0</v>
          </cell>
        </row>
        <row r="216">
          <cell r="F216">
            <v>0</v>
          </cell>
          <cell r="G216">
            <v>0</v>
          </cell>
          <cell r="H216">
            <v>0</v>
          </cell>
        </row>
        <row r="216">
          <cell r="L216">
            <v>0</v>
          </cell>
        </row>
        <row r="217">
          <cell r="F217">
            <v>42500000</v>
          </cell>
          <cell r="G217">
            <v>0</v>
          </cell>
          <cell r="H217">
            <v>42500000</v>
          </cell>
        </row>
        <row r="217">
          <cell r="L217">
            <v>42500000</v>
          </cell>
        </row>
        <row r="218">
          <cell r="C218" t="str">
            <v>叶城县2026年雨露计划项目</v>
          </cell>
        </row>
        <row r="218">
          <cell r="E218" t="str">
            <v>喀地财振[2025]5号</v>
          </cell>
          <cell r="F218">
            <v>15000000</v>
          </cell>
          <cell r="G218">
            <v>1842000</v>
          </cell>
          <cell r="H218">
            <v>13158000</v>
          </cell>
        </row>
        <row r="218">
          <cell r="L218">
            <v>15000000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19">
          <cell r="L219">
            <v>0</v>
          </cell>
        </row>
        <row r="220">
          <cell r="F220">
            <v>15000000</v>
          </cell>
          <cell r="G220">
            <v>1842000</v>
          </cell>
          <cell r="H220">
            <v>13158000</v>
          </cell>
        </row>
        <row r="220">
          <cell r="L220">
            <v>15000000</v>
          </cell>
        </row>
        <row r="221">
          <cell r="C221" t="str">
            <v>叶城县2026年小额贷款贴息</v>
          </cell>
        </row>
        <row r="221">
          <cell r="E221" t="str">
            <v>喀地财振[2025]5号</v>
          </cell>
          <cell r="F221">
            <v>4782000</v>
          </cell>
          <cell r="G221">
            <v>0</v>
          </cell>
          <cell r="H221">
            <v>4782000</v>
          </cell>
        </row>
        <row r="221">
          <cell r="L221">
            <v>4782000</v>
          </cell>
        </row>
        <row r="222">
          <cell r="C222" t="str">
            <v>叶城县2026年农副产品储存转运车间建设项目</v>
          </cell>
        </row>
        <row r="222">
          <cell r="E222" t="str">
            <v>喀地财振[2025]5号</v>
          </cell>
          <cell r="F222">
            <v>1000000</v>
          </cell>
          <cell r="G222">
            <v>0</v>
          </cell>
          <cell r="H222">
            <v>1000000</v>
          </cell>
        </row>
        <row r="222">
          <cell r="L222">
            <v>1000000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3">
          <cell r="L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4">
          <cell r="L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</row>
        <row r="225">
          <cell r="L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6">
          <cell r="L226">
            <v>0</v>
          </cell>
        </row>
        <row r="227">
          <cell r="F227">
            <v>5782000</v>
          </cell>
          <cell r="G227">
            <v>0</v>
          </cell>
          <cell r="H227">
            <v>5782000</v>
          </cell>
        </row>
        <row r="227">
          <cell r="L227">
            <v>5782000</v>
          </cell>
        </row>
        <row r="228">
          <cell r="C228" t="str">
            <v>叶城县2026年肉牛人工授精产业项目</v>
          </cell>
        </row>
        <row r="228">
          <cell r="E228" t="str">
            <v>喀地财振[2025]5号</v>
          </cell>
          <cell r="F228">
            <v>2000000</v>
          </cell>
          <cell r="G228">
            <v>0</v>
          </cell>
          <cell r="H228">
            <v>2000000</v>
          </cell>
        </row>
        <row r="228">
          <cell r="L228">
            <v>2000000</v>
          </cell>
        </row>
        <row r="229">
          <cell r="C229" t="str">
            <v>叶城县2026年购置液氮储罐及配套设施项目</v>
          </cell>
        </row>
        <row r="229">
          <cell r="E229" t="str">
            <v>喀地财振[2025]6号</v>
          </cell>
          <cell r="F229">
            <v>350000</v>
          </cell>
          <cell r="G229">
            <v>0</v>
          </cell>
          <cell r="H229">
            <v>350000</v>
          </cell>
        </row>
        <row r="229">
          <cell r="L229">
            <v>350000</v>
          </cell>
        </row>
        <row r="230">
          <cell r="C230" t="str">
            <v>叶城县2026年畜牧兽医服务点配套设施提升项目</v>
          </cell>
        </row>
        <row r="230">
          <cell r="E230" t="str">
            <v>喀地财振[2025]6号</v>
          </cell>
          <cell r="F230">
            <v>4500000</v>
          </cell>
          <cell r="G230">
            <v>0</v>
          </cell>
          <cell r="H230">
            <v>4500000</v>
          </cell>
        </row>
        <row r="230">
          <cell r="L230">
            <v>4500000</v>
          </cell>
        </row>
        <row r="231">
          <cell r="F231">
            <v>6850000</v>
          </cell>
          <cell r="G231">
            <v>0</v>
          </cell>
          <cell r="H231">
            <v>2350000</v>
          </cell>
        </row>
        <row r="231">
          <cell r="L231">
            <v>6850000</v>
          </cell>
        </row>
        <row r="232">
          <cell r="F232">
            <v>0</v>
          </cell>
          <cell r="G232">
            <v>0</v>
          </cell>
          <cell r="H232">
            <v>0</v>
          </cell>
        </row>
        <row r="232">
          <cell r="L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</row>
        <row r="233">
          <cell r="L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</row>
        <row r="234">
          <cell r="L234">
            <v>0</v>
          </cell>
        </row>
        <row r="235">
          <cell r="F235">
            <v>0</v>
          </cell>
          <cell r="G235">
            <v>0</v>
          </cell>
          <cell r="H235">
            <v>0</v>
          </cell>
        </row>
        <row r="235"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</row>
        <row r="236"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</row>
        <row r="237">
          <cell r="L237">
            <v>0</v>
          </cell>
        </row>
        <row r="238">
          <cell r="F238">
            <v>489410000</v>
          </cell>
          <cell r="G238">
            <v>21515363.12</v>
          </cell>
          <cell r="H238">
            <v>412094636.88</v>
          </cell>
        </row>
        <row r="238">
          <cell r="L238">
            <v>489410000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D74"/>
  <sheetViews>
    <sheetView showZeros="0" view="pageBreakPreview" zoomScale="40" zoomScaleNormal="40" workbookViewId="0">
      <pane ySplit="7" topLeftCell="A50" activePane="bottomLeft" state="frozen"/>
      <selection/>
      <selection pane="bottomLeft" activeCell="H48" sqref="H48"/>
    </sheetView>
  </sheetViews>
  <sheetFormatPr defaultColWidth="9" defaultRowHeight="17.6"/>
  <cols>
    <col min="1" max="1" width="16.734375" style="23" customWidth="1"/>
    <col min="2" max="2" width="13.25" style="24" customWidth="1"/>
    <col min="3" max="3" width="55" style="24" customWidth="1"/>
    <col min="4" max="4" width="12.375" style="24" customWidth="1"/>
    <col min="5" max="5" width="19.8046875" style="24" customWidth="1"/>
    <col min="6" max="6" width="13.265625" style="24" customWidth="1"/>
    <col min="7" max="7" width="64.6171875" style="24" customWidth="1"/>
    <col min="8" max="8" width="152.5" style="25" customWidth="1"/>
    <col min="9" max="9" width="12.6171875" style="25" hidden="1" customWidth="1"/>
    <col min="10" max="10" width="22.25" style="25" hidden="1" customWidth="1"/>
    <col min="11" max="11" width="21.734375" style="26" customWidth="1"/>
    <col min="12" max="13" width="17.6953125" style="27" customWidth="1"/>
    <col min="14" max="14" width="21.3515625" style="27" customWidth="1"/>
    <col min="15" max="15" width="20.921875" style="28" customWidth="1"/>
    <col min="16" max="17" width="17.6953125" style="28" hidden="1" customWidth="1"/>
    <col min="18" max="18" width="17.6953125" style="24" customWidth="1"/>
    <col min="19" max="22" width="16.1484375" style="24" hidden="1" customWidth="1"/>
    <col min="23" max="23" width="22.3046875" style="24" hidden="1" customWidth="1"/>
    <col min="24" max="25" width="18.1171875" style="24" customWidth="1"/>
    <col min="26" max="26" width="18.1171875" style="29" customWidth="1"/>
    <col min="27" max="27" width="18.1171875" style="30" customWidth="1"/>
    <col min="28" max="28" width="16" style="29" customWidth="1"/>
    <col min="29" max="29" width="37.8828125" style="22" customWidth="1"/>
    <col min="30" max="30" width="19.625" style="22"/>
    <col min="31" max="16384" width="9" style="22"/>
  </cols>
  <sheetData>
    <row r="1" ht="58" customHeight="1" spans="1:30">
      <c r="A1" s="31" t="s">
        <v>0</v>
      </c>
      <c r="B1" s="31"/>
    </row>
    <row r="2" s="16" customFormat="1" ht="84" customHeight="1" spans="1:30">
      <c r="A2" s="32" t="s">
        <v>1</v>
      </c>
      <c r="B2" s="32"/>
      <c r="C2" s="32"/>
      <c r="D2" s="33"/>
      <c r="E2" s="33"/>
      <c r="F2" s="33"/>
      <c r="G2" s="32"/>
      <c r="H2" s="32"/>
      <c r="I2" s="32"/>
      <c r="J2" s="32"/>
      <c r="K2" s="34"/>
      <c r="L2" s="34"/>
      <c r="M2" s="35"/>
      <c r="N2" s="35"/>
      <c r="O2" s="36"/>
      <c r="P2" s="36"/>
      <c r="Q2" s="36"/>
      <c r="R2" s="33"/>
      <c r="S2" s="33"/>
      <c r="T2" s="33"/>
      <c r="U2" s="33"/>
      <c r="V2" s="33"/>
      <c r="W2" s="33"/>
      <c r="X2" s="33"/>
      <c r="Y2" s="33"/>
      <c r="Z2" s="32"/>
      <c r="AA2" s="32"/>
      <c r="AB2" s="32"/>
    </row>
    <row r="3" s="17" customFormat="1" ht="50" customHeight="1" spans="1:30">
      <c r="A3" s="37" t="s">
        <v>2</v>
      </c>
      <c r="B3" s="37"/>
      <c r="C3" s="37"/>
      <c r="D3" s="37"/>
      <c r="E3" s="38"/>
      <c r="F3" s="37"/>
      <c r="G3" s="37"/>
      <c r="H3" s="39"/>
      <c r="I3" s="37"/>
      <c r="J3" s="37"/>
      <c r="K3" s="40"/>
      <c r="L3" s="40">
        <v>34949</v>
      </c>
      <c r="M3" s="40">
        <f>L3-L8</f>
        <v>25</v>
      </c>
      <c r="N3" s="40"/>
      <c r="O3" s="41"/>
      <c r="P3" s="41"/>
      <c r="Q3" s="41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</row>
    <row r="4" s="18" customFormat="1" ht="42" customHeight="1" spans="1:30">
      <c r="A4" s="42" t="s">
        <v>3</v>
      </c>
      <c r="B4" s="42" t="s">
        <v>4</v>
      </c>
      <c r="C4" s="42" t="s">
        <v>5</v>
      </c>
      <c r="D4" s="42" t="s">
        <v>6</v>
      </c>
      <c r="E4" s="42" t="s">
        <v>7</v>
      </c>
      <c r="F4" s="42" t="s">
        <v>8</v>
      </c>
      <c r="G4" s="42" t="s">
        <v>9</v>
      </c>
      <c r="H4" s="42" t="s">
        <v>10</v>
      </c>
      <c r="I4" s="42" t="s">
        <v>11</v>
      </c>
      <c r="J4" s="42" t="s">
        <v>12</v>
      </c>
      <c r="K4" s="43" t="s">
        <v>13</v>
      </c>
      <c r="L4" s="44" t="s">
        <v>14</v>
      </c>
      <c r="M4" s="44" t="s">
        <v>15</v>
      </c>
      <c r="N4" s="44"/>
      <c r="O4" s="45"/>
      <c r="P4" s="45"/>
      <c r="Q4" s="45"/>
      <c r="R4" s="42"/>
      <c r="S4" s="42"/>
      <c r="T4" s="42"/>
      <c r="U4" s="42"/>
      <c r="V4" s="42"/>
      <c r="W4" s="42"/>
      <c r="X4" s="42" t="s">
        <v>11</v>
      </c>
      <c r="Y4" s="42" t="s">
        <v>16</v>
      </c>
      <c r="Z4" s="42" t="s">
        <v>17</v>
      </c>
      <c r="AA4" s="42" t="s">
        <v>16</v>
      </c>
      <c r="AB4" s="42" t="s">
        <v>18</v>
      </c>
    </row>
    <row r="5" s="18" customFormat="1" ht="42" customHeight="1" spans="1:30">
      <c r="A5" s="42"/>
      <c r="B5" s="42"/>
      <c r="C5" s="42"/>
      <c r="D5" s="42"/>
      <c r="E5" s="42"/>
      <c r="F5" s="42"/>
      <c r="G5" s="42"/>
      <c r="H5" s="42"/>
      <c r="I5" s="42"/>
      <c r="J5" s="42"/>
      <c r="K5" s="46"/>
      <c r="L5" s="44"/>
      <c r="M5" s="44" t="s">
        <v>19</v>
      </c>
      <c r="N5" s="44"/>
      <c r="O5" s="45"/>
      <c r="P5" s="45"/>
      <c r="Q5" s="45"/>
      <c r="R5" s="42"/>
      <c r="S5" s="42"/>
      <c r="T5" s="42"/>
      <c r="U5" s="42" t="s">
        <v>20</v>
      </c>
      <c r="V5" s="42" t="s">
        <v>21</v>
      </c>
      <c r="W5" s="42" t="s">
        <v>22</v>
      </c>
      <c r="X5" s="42"/>
      <c r="Y5" s="42"/>
      <c r="Z5" s="42"/>
      <c r="AA5" s="42"/>
      <c r="AB5" s="42"/>
    </row>
    <row r="6" s="18" customFormat="1" ht="57" customHeight="1" spans="1:30">
      <c r="A6" s="42"/>
      <c r="B6" s="42"/>
      <c r="C6" s="42"/>
      <c r="D6" s="42"/>
      <c r="E6" s="42"/>
      <c r="F6" s="42"/>
      <c r="G6" s="42"/>
      <c r="H6" s="42"/>
      <c r="I6" s="42"/>
      <c r="J6" s="42"/>
      <c r="K6" s="46"/>
      <c r="L6" s="44"/>
      <c r="M6" s="43" t="s">
        <v>23</v>
      </c>
      <c r="N6" s="47" t="s">
        <v>24</v>
      </c>
      <c r="O6" s="48"/>
      <c r="P6" s="49" t="s">
        <v>25</v>
      </c>
      <c r="Q6" s="49" t="s">
        <v>26</v>
      </c>
      <c r="R6" s="50" t="s">
        <v>27</v>
      </c>
      <c r="S6" s="50" t="s">
        <v>28</v>
      </c>
      <c r="T6" s="50" t="s">
        <v>29</v>
      </c>
      <c r="U6" s="42"/>
      <c r="V6" s="42"/>
      <c r="W6" s="42"/>
      <c r="X6" s="42"/>
      <c r="Y6" s="42"/>
      <c r="Z6" s="42"/>
      <c r="AA6" s="42"/>
      <c r="AB6" s="42"/>
    </row>
    <row r="7" s="18" customFormat="1" ht="66" customHeight="1" spans="1:30">
      <c r="A7" s="42"/>
      <c r="B7" s="42"/>
      <c r="C7" s="42"/>
      <c r="D7" s="42"/>
      <c r="E7" s="42"/>
      <c r="F7" s="42"/>
      <c r="G7" s="42"/>
      <c r="H7" s="42"/>
      <c r="I7" s="42"/>
      <c r="J7" s="42"/>
      <c r="K7" s="51"/>
      <c r="L7" s="44"/>
      <c r="M7" s="51"/>
      <c r="N7" s="44" t="s">
        <v>30</v>
      </c>
      <c r="O7" s="45" t="s">
        <v>31</v>
      </c>
      <c r="P7" s="52"/>
      <c r="Q7" s="52"/>
      <c r="R7" s="53"/>
      <c r="S7" s="53"/>
      <c r="T7" s="53"/>
      <c r="U7" s="42"/>
      <c r="V7" s="42"/>
      <c r="W7" s="42"/>
      <c r="X7" s="42"/>
      <c r="Y7" s="42"/>
      <c r="Z7" s="42"/>
      <c r="AA7" s="42"/>
      <c r="AB7" s="42"/>
    </row>
    <row r="8" s="19" customFormat="1" ht="62" customHeight="1" spans="1:30">
      <c r="A8" s="54" t="s">
        <v>32</v>
      </c>
      <c r="B8" s="54"/>
      <c r="C8" s="54"/>
      <c r="D8" s="54"/>
      <c r="E8" s="54"/>
      <c r="F8" s="54"/>
      <c r="G8" s="54"/>
      <c r="H8" s="55">
        <f>SUM(H9,H60,H62,H71,H73)</f>
        <v>55</v>
      </c>
      <c r="I8" s="56">
        <f>SUM(I9,I60,I62,I71,I73)</f>
        <v>0</v>
      </c>
      <c r="J8" s="56"/>
      <c r="K8" s="57">
        <f t="shared" ref="K8:W8" si="0">SUBTOTAL(9,K9,K60,K62,K71,K73)</f>
        <v>35921</v>
      </c>
      <c r="L8" s="57">
        <f t="shared" si="0"/>
        <v>34924</v>
      </c>
      <c r="M8" s="57">
        <f t="shared" si="0"/>
        <v>34924</v>
      </c>
      <c r="N8" s="57">
        <f t="shared" si="0"/>
        <v>34824</v>
      </c>
      <c r="O8" s="56">
        <f t="shared" si="0"/>
        <v>0</v>
      </c>
      <c r="P8" s="56">
        <f t="shared" si="0"/>
        <v>0</v>
      </c>
      <c r="Q8" s="56">
        <f t="shared" si="0"/>
        <v>0</v>
      </c>
      <c r="R8" s="56">
        <f t="shared" si="0"/>
        <v>100</v>
      </c>
      <c r="S8" s="56">
        <f t="shared" si="0"/>
        <v>0</v>
      </c>
      <c r="T8" s="56">
        <f t="shared" si="0"/>
        <v>0</v>
      </c>
      <c r="U8" s="56">
        <f t="shared" si="0"/>
        <v>0</v>
      </c>
      <c r="V8" s="56">
        <f t="shared" si="0"/>
        <v>0</v>
      </c>
      <c r="W8" s="56">
        <f t="shared" si="0"/>
        <v>0</v>
      </c>
      <c r="X8" s="56"/>
      <c r="Y8" s="56"/>
      <c r="Z8" s="58"/>
      <c r="AA8" s="58"/>
      <c r="AB8" s="58"/>
    </row>
    <row r="9" s="79" customFormat="1" ht="59" customHeight="1" spans="1:30">
      <c r="A9" s="54" t="s">
        <v>33</v>
      </c>
      <c r="B9" s="80" t="s">
        <v>34</v>
      </c>
      <c r="C9" s="81"/>
      <c r="D9" s="82"/>
      <c r="E9" s="54"/>
      <c r="F9" s="54"/>
      <c r="G9" s="54"/>
      <c r="H9" s="54">
        <f>SUM(H10,H33,H37,H41,H52,H56,H7)</f>
        <v>44</v>
      </c>
      <c r="I9" s="54">
        <f>SUM(I10,I33,I37,I41,I52,I56,I7)</f>
        <v>0</v>
      </c>
      <c r="J9" s="54">
        <f>SUM(J10,J33,J37,J41,J52,J56,J7)</f>
        <v>0</v>
      </c>
      <c r="K9" s="54">
        <f>SUM(K10,K33,K37,K41,K52,K56,K7)</f>
        <v>28674.2</v>
      </c>
      <c r="L9" s="54">
        <f t="shared" ref="L9:W9" si="1">SUM(L10,L33,L37,L41,L52,L56,L7)</f>
        <v>27677.2</v>
      </c>
      <c r="M9" s="54">
        <f t="shared" si="1"/>
        <v>27677.2</v>
      </c>
      <c r="N9" s="54">
        <f t="shared" si="1"/>
        <v>27577.2</v>
      </c>
      <c r="O9" s="54">
        <f t="shared" si="1"/>
        <v>0</v>
      </c>
      <c r="P9" s="54">
        <f t="shared" si="1"/>
        <v>0</v>
      </c>
      <c r="Q9" s="54">
        <f t="shared" si="1"/>
        <v>0</v>
      </c>
      <c r="R9" s="54">
        <f t="shared" si="1"/>
        <v>100</v>
      </c>
      <c r="S9" s="54">
        <f t="shared" si="1"/>
        <v>0</v>
      </c>
      <c r="T9" s="54">
        <f t="shared" si="1"/>
        <v>0</v>
      </c>
      <c r="U9" s="54">
        <f t="shared" si="1"/>
        <v>0</v>
      </c>
      <c r="V9" s="54">
        <f t="shared" si="1"/>
        <v>0</v>
      </c>
      <c r="W9" s="54">
        <f t="shared" si="1"/>
        <v>0</v>
      </c>
      <c r="X9" s="54"/>
      <c r="Y9" s="54"/>
      <c r="Z9" s="56"/>
      <c r="AA9" s="56"/>
      <c r="AB9" s="56"/>
    </row>
    <row r="10" s="79" customFormat="1" ht="59" customHeight="1" spans="1:30">
      <c r="A10" s="54" t="s">
        <v>35</v>
      </c>
      <c r="B10" s="80" t="s">
        <v>36</v>
      </c>
      <c r="C10" s="81"/>
      <c r="D10" s="82"/>
      <c r="E10" s="54"/>
      <c r="F10" s="54"/>
      <c r="G10" s="54"/>
      <c r="H10" s="54">
        <v>22</v>
      </c>
      <c r="I10" s="64"/>
      <c r="J10" s="64"/>
      <c r="K10" s="57">
        <f>SUM(K11:K32)</f>
        <v>14582.2</v>
      </c>
      <c r="L10" s="57">
        <f t="shared" ref="L10:W10" si="2">SUM(L11:L32)</f>
        <v>14442.2</v>
      </c>
      <c r="M10" s="57">
        <f t="shared" si="2"/>
        <v>14442.2</v>
      </c>
      <c r="N10" s="57">
        <f t="shared" si="2"/>
        <v>14442.2</v>
      </c>
      <c r="O10" s="57">
        <f t="shared" si="2"/>
        <v>0</v>
      </c>
      <c r="P10" s="57">
        <f t="shared" si="2"/>
        <v>0</v>
      </c>
      <c r="Q10" s="57">
        <f t="shared" si="2"/>
        <v>0</v>
      </c>
      <c r="R10" s="57">
        <f t="shared" si="2"/>
        <v>0</v>
      </c>
      <c r="S10" s="57">
        <f t="shared" si="2"/>
        <v>0</v>
      </c>
      <c r="T10" s="57">
        <f t="shared" si="2"/>
        <v>0</v>
      </c>
      <c r="U10" s="57">
        <f t="shared" si="2"/>
        <v>0</v>
      </c>
      <c r="V10" s="57">
        <f t="shared" si="2"/>
        <v>0</v>
      </c>
      <c r="W10" s="57">
        <f t="shared" si="2"/>
        <v>0</v>
      </c>
      <c r="X10" s="54"/>
      <c r="Y10" s="54"/>
      <c r="Z10" s="56"/>
      <c r="AA10" s="56"/>
      <c r="AB10" s="56"/>
    </row>
    <row r="11" s="21" customFormat="1" ht="121" customHeight="1" spans="1:30">
      <c r="A11" s="66">
        <v>1</v>
      </c>
      <c r="B11" s="66" t="s">
        <v>37</v>
      </c>
      <c r="C11" s="66" t="s">
        <v>38</v>
      </c>
      <c r="D11" s="66" t="s">
        <v>34</v>
      </c>
      <c r="E11" s="66" t="s">
        <v>39</v>
      </c>
      <c r="F11" s="66" t="s">
        <v>40</v>
      </c>
      <c r="G11" s="66" t="s">
        <v>41</v>
      </c>
      <c r="H11" s="71" t="s">
        <v>42</v>
      </c>
      <c r="I11" s="66" t="s">
        <v>43</v>
      </c>
      <c r="J11" s="66">
        <f>32673+10185</f>
        <v>42858</v>
      </c>
      <c r="K11" s="68">
        <v>483.6</v>
      </c>
      <c r="L11" s="68">
        <f t="shared" ref="L11:L32" si="3">SUM(M11,U11,V11,W11)</f>
        <v>483.6</v>
      </c>
      <c r="M11" s="68">
        <f t="shared" ref="M11:M32" si="4">SUM(N11:T11)</f>
        <v>483.6</v>
      </c>
      <c r="N11" s="68">
        <f>478.2+5.4</f>
        <v>483.6</v>
      </c>
      <c r="O11" s="69"/>
      <c r="P11" s="69"/>
      <c r="Q11" s="69"/>
      <c r="R11" s="66"/>
      <c r="S11" s="66"/>
      <c r="T11" s="66"/>
      <c r="U11" s="66"/>
      <c r="V11" s="66"/>
      <c r="W11" s="66"/>
      <c r="X11" s="66" t="s">
        <v>44</v>
      </c>
      <c r="Y11" s="66" t="s">
        <v>45</v>
      </c>
      <c r="Z11" s="66" t="s">
        <v>44</v>
      </c>
      <c r="AA11" s="66" t="s">
        <v>45</v>
      </c>
      <c r="AB11" s="66"/>
      <c r="AC11" s="21" t="s">
        <v>46</v>
      </c>
      <c r="AD11" s="21" t="s">
        <v>47</v>
      </c>
    </row>
    <row r="12" s="21" customFormat="1" ht="121" customHeight="1" spans="1:30">
      <c r="A12" s="66">
        <v>2</v>
      </c>
      <c r="B12" s="66" t="s">
        <v>48</v>
      </c>
      <c r="C12" s="66" t="s">
        <v>49</v>
      </c>
      <c r="D12" s="66" t="s">
        <v>34</v>
      </c>
      <c r="E12" s="66" t="s">
        <v>50</v>
      </c>
      <c r="F12" s="66" t="s">
        <v>40</v>
      </c>
      <c r="G12" s="66" t="s">
        <v>51</v>
      </c>
      <c r="H12" s="71" t="s">
        <v>52</v>
      </c>
      <c r="I12" s="66" t="s">
        <v>53</v>
      </c>
      <c r="J12" s="66">
        <v>10</v>
      </c>
      <c r="K12" s="68">
        <v>881.6</v>
      </c>
      <c r="L12" s="68">
        <f t="shared" si="3"/>
        <v>881.6</v>
      </c>
      <c r="M12" s="68">
        <f t="shared" si="4"/>
        <v>881.6</v>
      </c>
      <c r="N12" s="68">
        <v>881.6</v>
      </c>
      <c r="O12" s="69"/>
      <c r="P12" s="69"/>
      <c r="Q12" s="69"/>
      <c r="R12" s="66"/>
      <c r="S12" s="66"/>
      <c r="T12" s="66"/>
      <c r="U12" s="66"/>
      <c r="V12" s="66"/>
      <c r="W12" s="66"/>
      <c r="X12" s="66" t="s">
        <v>54</v>
      </c>
      <c r="Y12" s="66" t="s">
        <v>55</v>
      </c>
      <c r="Z12" s="66" t="s">
        <v>56</v>
      </c>
      <c r="AA12" s="66" t="s">
        <v>57</v>
      </c>
      <c r="AB12" s="66"/>
      <c r="AC12" s="21" t="s">
        <v>58</v>
      </c>
      <c r="AD12" s="21" t="s">
        <v>59</v>
      </c>
    </row>
    <row r="13" s="21" customFormat="1" ht="121" customHeight="1" spans="1:30">
      <c r="A13" s="66">
        <v>3</v>
      </c>
      <c r="B13" s="66" t="s">
        <v>60</v>
      </c>
      <c r="C13" s="66" t="s">
        <v>61</v>
      </c>
      <c r="D13" s="66" t="s">
        <v>34</v>
      </c>
      <c r="E13" s="66" t="s">
        <v>50</v>
      </c>
      <c r="F13" s="66" t="s">
        <v>40</v>
      </c>
      <c r="G13" s="66" t="s">
        <v>62</v>
      </c>
      <c r="H13" s="71" t="s">
        <v>63</v>
      </c>
      <c r="I13" s="66" t="s">
        <v>53</v>
      </c>
      <c r="J13" s="66">
        <v>4.6</v>
      </c>
      <c r="K13" s="68">
        <v>400</v>
      </c>
      <c r="L13" s="68">
        <f t="shared" si="3"/>
        <v>400</v>
      </c>
      <c r="M13" s="68">
        <f t="shared" si="4"/>
        <v>400</v>
      </c>
      <c r="N13" s="68">
        <v>400</v>
      </c>
      <c r="O13" s="69"/>
      <c r="P13" s="69"/>
      <c r="Q13" s="69"/>
      <c r="R13" s="66"/>
      <c r="S13" s="66"/>
      <c r="T13" s="66"/>
      <c r="U13" s="66"/>
      <c r="V13" s="66"/>
      <c r="W13" s="66"/>
      <c r="X13" s="66" t="s">
        <v>64</v>
      </c>
      <c r="Y13" s="66" t="s">
        <v>65</v>
      </c>
      <c r="Z13" s="66" t="s">
        <v>56</v>
      </c>
      <c r="AA13" s="66" t="s">
        <v>57</v>
      </c>
      <c r="AB13" s="66"/>
      <c r="AC13" s="21" t="s">
        <v>66</v>
      </c>
      <c r="AD13" s="21" t="s">
        <v>59</v>
      </c>
    </row>
    <row r="14" s="21" customFormat="1" ht="155" customHeight="1" spans="1:30">
      <c r="A14" s="66">
        <v>4</v>
      </c>
      <c r="B14" s="66" t="s">
        <v>67</v>
      </c>
      <c r="C14" s="66" t="s">
        <v>68</v>
      </c>
      <c r="D14" s="66" t="s">
        <v>34</v>
      </c>
      <c r="E14" s="66" t="s">
        <v>50</v>
      </c>
      <c r="F14" s="66" t="s">
        <v>40</v>
      </c>
      <c r="G14" s="66" t="s">
        <v>69</v>
      </c>
      <c r="H14" s="71" t="s">
        <v>70</v>
      </c>
      <c r="I14" s="66"/>
      <c r="J14" s="66"/>
      <c r="K14" s="68">
        <v>1130</v>
      </c>
      <c r="L14" s="68">
        <f t="shared" si="3"/>
        <v>1130</v>
      </c>
      <c r="M14" s="68">
        <f t="shared" si="4"/>
        <v>1130</v>
      </c>
      <c r="N14" s="68">
        <v>1130</v>
      </c>
      <c r="O14" s="58"/>
      <c r="P14" s="69"/>
      <c r="Q14" s="69"/>
      <c r="R14" s="66"/>
      <c r="S14" s="66"/>
      <c r="T14" s="66"/>
      <c r="U14" s="66"/>
      <c r="V14" s="66"/>
      <c r="W14" s="66"/>
      <c r="X14" s="66" t="s">
        <v>71</v>
      </c>
      <c r="Y14" s="66" t="s">
        <v>72</v>
      </c>
      <c r="Z14" s="66" t="s">
        <v>56</v>
      </c>
      <c r="AA14" s="66" t="s">
        <v>57</v>
      </c>
      <c r="AB14" s="66"/>
      <c r="AC14" s="21" t="s">
        <v>73</v>
      </c>
      <c r="AD14" s="21" t="s">
        <v>59</v>
      </c>
    </row>
    <row r="15" s="21" customFormat="1" ht="121" customHeight="1" spans="1:30">
      <c r="A15" s="66">
        <v>5</v>
      </c>
      <c r="B15" s="66" t="s">
        <v>74</v>
      </c>
      <c r="C15" s="66" t="s">
        <v>75</v>
      </c>
      <c r="D15" s="66" t="s">
        <v>34</v>
      </c>
      <c r="E15" s="66" t="s">
        <v>50</v>
      </c>
      <c r="F15" s="66" t="s">
        <v>40</v>
      </c>
      <c r="G15" s="66" t="s">
        <v>76</v>
      </c>
      <c r="H15" s="71" t="s">
        <v>77</v>
      </c>
      <c r="I15" s="66" t="s">
        <v>53</v>
      </c>
      <c r="J15" s="66">
        <v>4.6</v>
      </c>
      <c r="K15" s="68">
        <v>375</v>
      </c>
      <c r="L15" s="68">
        <f t="shared" si="3"/>
        <v>375</v>
      </c>
      <c r="M15" s="68">
        <f t="shared" si="4"/>
        <v>375</v>
      </c>
      <c r="N15" s="68">
        <v>375</v>
      </c>
      <c r="O15" s="68"/>
      <c r="P15" s="69"/>
      <c r="Q15" s="69"/>
      <c r="R15" s="66"/>
      <c r="S15" s="66"/>
      <c r="T15" s="66"/>
      <c r="U15" s="66"/>
      <c r="V15" s="66"/>
      <c r="W15" s="66"/>
      <c r="X15" s="66" t="s">
        <v>78</v>
      </c>
      <c r="Y15" s="66" t="s">
        <v>79</v>
      </c>
      <c r="Z15" s="66" t="s">
        <v>56</v>
      </c>
      <c r="AA15" s="66" t="s">
        <v>57</v>
      </c>
      <c r="AB15" s="66"/>
      <c r="AC15" s="21" t="s">
        <v>80</v>
      </c>
      <c r="AD15" s="21" t="s">
        <v>59</v>
      </c>
    </row>
    <row r="16" s="21" customFormat="1" ht="121" customHeight="1" spans="1:30">
      <c r="A16" s="66">
        <v>6</v>
      </c>
      <c r="B16" s="66" t="s">
        <v>81</v>
      </c>
      <c r="C16" s="66" t="s">
        <v>82</v>
      </c>
      <c r="D16" s="66" t="s">
        <v>34</v>
      </c>
      <c r="E16" s="66" t="s">
        <v>50</v>
      </c>
      <c r="F16" s="66" t="s">
        <v>40</v>
      </c>
      <c r="G16" s="66" t="s">
        <v>83</v>
      </c>
      <c r="H16" s="71" t="s">
        <v>84</v>
      </c>
      <c r="I16" s="66" t="s">
        <v>53</v>
      </c>
      <c r="J16" s="66">
        <v>15</v>
      </c>
      <c r="K16" s="68">
        <v>1325</v>
      </c>
      <c r="L16" s="68">
        <f t="shared" si="3"/>
        <v>1275</v>
      </c>
      <c r="M16" s="68">
        <f t="shared" si="4"/>
        <v>1275</v>
      </c>
      <c r="N16" s="68">
        <v>1275</v>
      </c>
      <c r="O16" s="69"/>
      <c r="P16" s="69"/>
      <c r="Q16" s="69"/>
      <c r="R16" s="66"/>
      <c r="S16" s="66"/>
      <c r="T16" s="66"/>
      <c r="U16" s="66"/>
      <c r="V16" s="66"/>
      <c r="W16" s="66"/>
      <c r="X16" s="66" t="s">
        <v>85</v>
      </c>
      <c r="Y16" s="66" t="s">
        <v>86</v>
      </c>
      <c r="Z16" s="66" t="s">
        <v>56</v>
      </c>
      <c r="AA16" s="66" t="s">
        <v>57</v>
      </c>
      <c r="AB16" s="66"/>
      <c r="AC16" s="21" t="s">
        <v>87</v>
      </c>
      <c r="AD16" s="21" t="s">
        <v>59</v>
      </c>
    </row>
    <row r="17" s="21" customFormat="1" ht="121" customHeight="1" spans="1:30">
      <c r="A17" s="66">
        <v>7</v>
      </c>
      <c r="B17" s="66" t="s">
        <v>88</v>
      </c>
      <c r="C17" s="66" t="s">
        <v>89</v>
      </c>
      <c r="D17" s="66" t="s">
        <v>34</v>
      </c>
      <c r="E17" s="66" t="s">
        <v>50</v>
      </c>
      <c r="F17" s="66" t="s">
        <v>40</v>
      </c>
      <c r="G17" s="66" t="s">
        <v>90</v>
      </c>
      <c r="H17" s="71" t="s">
        <v>91</v>
      </c>
      <c r="I17" s="66" t="s">
        <v>92</v>
      </c>
      <c r="J17" s="66">
        <v>1</v>
      </c>
      <c r="K17" s="68">
        <v>400</v>
      </c>
      <c r="L17" s="68">
        <f t="shared" si="3"/>
        <v>400</v>
      </c>
      <c r="M17" s="68">
        <f t="shared" si="4"/>
        <v>400</v>
      </c>
      <c r="N17" s="68">
        <v>400</v>
      </c>
      <c r="O17" s="69"/>
      <c r="P17" s="69"/>
      <c r="Q17" s="69"/>
      <c r="R17" s="66"/>
      <c r="S17" s="66"/>
      <c r="T17" s="66"/>
      <c r="U17" s="66"/>
      <c r="V17" s="66"/>
      <c r="W17" s="66"/>
      <c r="X17" s="66" t="s">
        <v>93</v>
      </c>
      <c r="Y17" s="66" t="s">
        <v>94</v>
      </c>
      <c r="Z17" s="66" t="s">
        <v>56</v>
      </c>
      <c r="AA17" s="66" t="s">
        <v>57</v>
      </c>
      <c r="AB17" s="66"/>
      <c r="AC17" s="21" t="s">
        <v>95</v>
      </c>
      <c r="AD17" s="21" t="s">
        <v>59</v>
      </c>
    </row>
    <row r="18" s="21" customFormat="1" ht="121" customHeight="1" spans="1:30">
      <c r="A18" s="66">
        <v>8</v>
      </c>
      <c r="B18" s="66" t="s">
        <v>96</v>
      </c>
      <c r="C18" s="66" t="s">
        <v>97</v>
      </c>
      <c r="D18" s="66" t="s">
        <v>34</v>
      </c>
      <c r="E18" s="66" t="s">
        <v>50</v>
      </c>
      <c r="F18" s="66" t="s">
        <v>40</v>
      </c>
      <c r="G18" s="66" t="s">
        <v>98</v>
      </c>
      <c r="H18" s="71" t="s">
        <v>99</v>
      </c>
      <c r="I18" s="66" t="s">
        <v>53</v>
      </c>
      <c r="J18" s="66">
        <v>15</v>
      </c>
      <c r="K18" s="68">
        <v>1300</v>
      </c>
      <c r="L18" s="68">
        <f t="shared" si="3"/>
        <v>1300</v>
      </c>
      <c r="M18" s="68">
        <f t="shared" si="4"/>
        <v>1300</v>
      </c>
      <c r="N18" s="68">
        <v>1300</v>
      </c>
      <c r="O18" s="69"/>
      <c r="P18" s="69"/>
      <c r="Q18" s="69"/>
      <c r="R18" s="66"/>
      <c r="S18" s="66"/>
      <c r="T18" s="66"/>
      <c r="U18" s="66"/>
      <c r="V18" s="66"/>
      <c r="W18" s="66"/>
      <c r="X18" s="66" t="s">
        <v>100</v>
      </c>
      <c r="Y18" s="66" t="s">
        <v>101</v>
      </c>
      <c r="Z18" s="66" t="s">
        <v>56</v>
      </c>
      <c r="AA18" s="66" t="s">
        <v>57</v>
      </c>
      <c r="AB18" s="66"/>
      <c r="AC18" s="21" t="s">
        <v>102</v>
      </c>
      <c r="AD18" s="21" t="s">
        <v>59</v>
      </c>
    </row>
    <row r="19" s="21" customFormat="1" ht="121" customHeight="1" spans="1:30">
      <c r="A19" s="66">
        <v>9</v>
      </c>
      <c r="B19" s="66" t="s">
        <v>103</v>
      </c>
      <c r="C19" s="66" t="s">
        <v>104</v>
      </c>
      <c r="D19" s="66" t="s">
        <v>34</v>
      </c>
      <c r="E19" s="66" t="s">
        <v>50</v>
      </c>
      <c r="F19" s="66" t="s">
        <v>40</v>
      </c>
      <c r="G19" s="66" t="s">
        <v>105</v>
      </c>
      <c r="H19" s="71" t="s">
        <v>106</v>
      </c>
      <c r="I19" s="66" t="s">
        <v>53</v>
      </c>
      <c r="J19" s="66">
        <v>6.2</v>
      </c>
      <c r="K19" s="68">
        <v>617</v>
      </c>
      <c r="L19" s="68">
        <f t="shared" si="3"/>
        <v>527</v>
      </c>
      <c r="M19" s="68">
        <f t="shared" si="4"/>
        <v>527</v>
      </c>
      <c r="N19" s="68">
        <v>527</v>
      </c>
      <c r="O19" s="69"/>
      <c r="P19" s="69"/>
      <c r="Q19" s="69"/>
      <c r="R19" s="66"/>
      <c r="S19" s="66"/>
      <c r="T19" s="66"/>
      <c r="U19" s="66"/>
      <c r="V19" s="66"/>
      <c r="W19" s="66"/>
      <c r="X19" s="66" t="s">
        <v>107</v>
      </c>
      <c r="Y19" s="66" t="s">
        <v>108</v>
      </c>
      <c r="Z19" s="66" t="s">
        <v>56</v>
      </c>
      <c r="AA19" s="66" t="s">
        <v>57</v>
      </c>
      <c r="AB19" s="66"/>
      <c r="AC19" s="21" t="s">
        <v>109</v>
      </c>
      <c r="AD19" s="21" t="s">
        <v>59</v>
      </c>
    </row>
    <row r="20" s="21" customFormat="1" ht="121" customHeight="1" spans="1:30">
      <c r="A20" s="66">
        <v>10</v>
      </c>
      <c r="B20" s="66" t="s">
        <v>110</v>
      </c>
      <c r="C20" s="66" t="s">
        <v>111</v>
      </c>
      <c r="D20" s="66" t="s">
        <v>34</v>
      </c>
      <c r="E20" s="66" t="s">
        <v>50</v>
      </c>
      <c r="F20" s="66" t="s">
        <v>40</v>
      </c>
      <c r="G20" s="66" t="s">
        <v>112</v>
      </c>
      <c r="H20" s="71" t="s">
        <v>113</v>
      </c>
      <c r="I20" s="66" t="s">
        <v>53</v>
      </c>
      <c r="J20" s="66">
        <v>21</v>
      </c>
      <c r="K20" s="68">
        <v>1800</v>
      </c>
      <c r="L20" s="68">
        <f t="shared" si="3"/>
        <v>1800</v>
      </c>
      <c r="M20" s="68">
        <f t="shared" si="4"/>
        <v>1800</v>
      </c>
      <c r="N20" s="68">
        <v>1800</v>
      </c>
      <c r="O20" s="69"/>
      <c r="P20" s="69"/>
      <c r="Q20" s="69"/>
      <c r="R20" s="66"/>
      <c r="S20" s="66"/>
      <c r="T20" s="66"/>
      <c r="U20" s="66"/>
      <c r="V20" s="66"/>
      <c r="W20" s="66"/>
      <c r="X20" s="66" t="s">
        <v>114</v>
      </c>
      <c r="Y20" s="66" t="s">
        <v>115</v>
      </c>
      <c r="Z20" s="66" t="s">
        <v>56</v>
      </c>
      <c r="AA20" s="66" t="s">
        <v>57</v>
      </c>
      <c r="AB20" s="66"/>
      <c r="AC20" s="21" t="s">
        <v>116</v>
      </c>
      <c r="AD20" s="21" t="s">
        <v>59</v>
      </c>
    </row>
    <row r="21" s="21" customFormat="1" ht="121" customHeight="1" spans="1:30">
      <c r="A21" s="66">
        <v>11</v>
      </c>
      <c r="B21" s="66" t="s">
        <v>117</v>
      </c>
      <c r="C21" s="66" t="s">
        <v>118</v>
      </c>
      <c r="D21" s="66" t="s">
        <v>34</v>
      </c>
      <c r="E21" s="66" t="s">
        <v>50</v>
      </c>
      <c r="F21" s="66" t="s">
        <v>40</v>
      </c>
      <c r="G21" s="66" t="s">
        <v>119</v>
      </c>
      <c r="H21" s="71" t="s">
        <v>120</v>
      </c>
      <c r="I21" s="66" t="s">
        <v>53</v>
      </c>
      <c r="J21" s="66">
        <v>10</v>
      </c>
      <c r="K21" s="68">
        <v>850</v>
      </c>
      <c r="L21" s="68">
        <f t="shared" si="3"/>
        <v>850</v>
      </c>
      <c r="M21" s="68">
        <f t="shared" si="4"/>
        <v>850</v>
      </c>
      <c r="N21" s="68">
        <v>850</v>
      </c>
      <c r="O21" s="69"/>
      <c r="P21" s="69"/>
      <c r="Q21" s="69"/>
      <c r="R21" s="66"/>
      <c r="S21" s="66"/>
      <c r="T21" s="66"/>
      <c r="U21" s="66"/>
      <c r="V21" s="66"/>
      <c r="W21" s="66"/>
      <c r="X21" s="66" t="s">
        <v>121</v>
      </c>
      <c r="Y21" s="66" t="s">
        <v>122</v>
      </c>
      <c r="Z21" s="66" t="s">
        <v>56</v>
      </c>
      <c r="AA21" s="66" t="s">
        <v>57</v>
      </c>
      <c r="AB21" s="66"/>
      <c r="AC21" s="21" t="s">
        <v>123</v>
      </c>
      <c r="AD21" s="21" t="s">
        <v>59</v>
      </c>
    </row>
    <row r="22" s="21" customFormat="1" ht="147" customHeight="1" spans="1:30">
      <c r="A22" s="66">
        <v>12</v>
      </c>
      <c r="B22" s="66" t="s">
        <v>124</v>
      </c>
      <c r="C22" s="66" t="s">
        <v>125</v>
      </c>
      <c r="D22" s="66" t="s">
        <v>34</v>
      </c>
      <c r="E22" s="66" t="s">
        <v>50</v>
      </c>
      <c r="F22" s="66" t="s">
        <v>40</v>
      </c>
      <c r="G22" s="66" t="s">
        <v>126</v>
      </c>
      <c r="H22" s="71" t="s">
        <v>127</v>
      </c>
      <c r="I22" s="66" t="s">
        <v>92</v>
      </c>
      <c r="J22" s="66">
        <v>3</v>
      </c>
      <c r="K22" s="68">
        <v>400</v>
      </c>
      <c r="L22" s="68">
        <f t="shared" si="3"/>
        <v>400</v>
      </c>
      <c r="M22" s="68">
        <f t="shared" si="4"/>
        <v>400</v>
      </c>
      <c r="N22" s="68">
        <v>400</v>
      </c>
      <c r="O22" s="69"/>
      <c r="P22" s="69"/>
      <c r="Q22" s="69"/>
      <c r="R22" s="66"/>
      <c r="S22" s="66"/>
      <c r="T22" s="66"/>
      <c r="U22" s="66"/>
      <c r="V22" s="66"/>
      <c r="W22" s="66"/>
      <c r="X22" s="66" t="s">
        <v>126</v>
      </c>
      <c r="Y22" s="66" t="s">
        <v>128</v>
      </c>
      <c r="Z22" s="66" t="s">
        <v>56</v>
      </c>
      <c r="AA22" s="66" t="s">
        <v>57</v>
      </c>
      <c r="AB22" s="66"/>
      <c r="AC22" s="21" t="s">
        <v>129</v>
      </c>
      <c r="AD22" s="21" t="s">
        <v>59</v>
      </c>
    </row>
    <row r="23" s="21" customFormat="1" ht="121" customHeight="1" spans="1:30">
      <c r="A23" s="66">
        <v>13</v>
      </c>
      <c r="B23" s="66" t="s">
        <v>130</v>
      </c>
      <c r="C23" s="66" t="s">
        <v>131</v>
      </c>
      <c r="D23" s="66" t="s">
        <v>34</v>
      </c>
      <c r="E23" s="66" t="s">
        <v>50</v>
      </c>
      <c r="F23" s="66" t="s">
        <v>40</v>
      </c>
      <c r="G23" s="66" t="s">
        <v>132</v>
      </c>
      <c r="H23" s="71" t="s">
        <v>133</v>
      </c>
      <c r="I23" s="66" t="s">
        <v>92</v>
      </c>
      <c r="J23" s="66">
        <v>1</v>
      </c>
      <c r="K23" s="68">
        <v>340</v>
      </c>
      <c r="L23" s="68">
        <f t="shared" si="3"/>
        <v>340</v>
      </c>
      <c r="M23" s="68">
        <f t="shared" si="4"/>
        <v>340</v>
      </c>
      <c r="N23" s="68">
        <v>340</v>
      </c>
      <c r="O23" s="69"/>
      <c r="P23" s="69"/>
      <c r="Q23" s="69"/>
      <c r="R23" s="66"/>
      <c r="S23" s="66"/>
      <c r="T23" s="66"/>
      <c r="U23" s="66"/>
      <c r="V23" s="66"/>
      <c r="W23" s="66"/>
      <c r="X23" s="66" t="s">
        <v>134</v>
      </c>
      <c r="Y23" s="66" t="s">
        <v>135</v>
      </c>
      <c r="Z23" s="66" t="s">
        <v>56</v>
      </c>
      <c r="AA23" s="66" t="s">
        <v>57</v>
      </c>
      <c r="AB23" s="66"/>
      <c r="AC23" s="21" t="s">
        <v>136</v>
      </c>
      <c r="AD23" s="21" t="s">
        <v>59</v>
      </c>
    </row>
    <row r="24" s="21" customFormat="1" ht="147" customHeight="1" spans="1:30">
      <c r="A24" s="66">
        <v>14</v>
      </c>
      <c r="B24" s="66" t="s">
        <v>137</v>
      </c>
      <c r="C24" s="66" t="s">
        <v>138</v>
      </c>
      <c r="D24" s="66" t="s">
        <v>34</v>
      </c>
      <c r="E24" s="66" t="s">
        <v>50</v>
      </c>
      <c r="F24" s="66" t="s">
        <v>40</v>
      </c>
      <c r="G24" s="66" t="s">
        <v>139</v>
      </c>
      <c r="H24" s="71" t="s">
        <v>140</v>
      </c>
      <c r="I24" s="66" t="s">
        <v>92</v>
      </c>
      <c r="J24" s="66">
        <v>3</v>
      </c>
      <c r="K24" s="68">
        <v>800</v>
      </c>
      <c r="L24" s="68">
        <f t="shared" si="3"/>
        <v>800</v>
      </c>
      <c r="M24" s="68">
        <f t="shared" si="4"/>
        <v>800</v>
      </c>
      <c r="N24" s="68">
        <v>800</v>
      </c>
      <c r="O24" s="69"/>
      <c r="P24" s="69"/>
      <c r="Q24" s="69"/>
      <c r="R24" s="66"/>
      <c r="S24" s="66"/>
      <c r="T24" s="66"/>
      <c r="U24" s="66"/>
      <c r="V24" s="66"/>
      <c r="W24" s="66"/>
      <c r="X24" s="66" t="s">
        <v>141</v>
      </c>
      <c r="Y24" s="66" t="s">
        <v>142</v>
      </c>
      <c r="Z24" s="66" t="s">
        <v>56</v>
      </c>
      <c r="AA24" s="66" t="s">
        <v>57</v>
      </c>
      <c r="AB24" s="66"/>
      <c r="AC24" s="21" t="s">
        <v>143</v>
      </c>
      <c r="AD24" s="21" t="s">
        <v>59</v>
      </c>
    </row>
    <row r="25" s="21" customFormat="1" ht="281" customHeight="1" spans="1:30">
      <c r="A25" s="66">
        <v>15</v>
      </c>
      <c r="B25" s="66" t="s">
        <v>144</v>
      </c>
      <c r="C25" s="66" t="s">
        <v>145</v>
      </c>
      <c r="D25" s="66" t="s">
        <v>34</v>
      </c>
      <c r="E25" s="66" t="s">
        <v>50</v>
      </c>
      <c r="F25" s="66" t="s">
        <v>40</v>
      </c>
      <c r="G25" s="66" t="s">
        <v>146</v>
      </c>
      <c r="H25" s="71" t="s">
        <v>147</v>
      </c>
      <c r="I25" s="66" t="s">
        <v>92</v>
      </c>
      <c r="J25" s="66">
        <v>1</v>
      </c>
      <c r="K25" s="68">
        <v>650</v>
      </c>
      <c r="L25" s="68">
        <f t="shared" si="3"/>
        <v>650</v>
      </c>
      <c r="M25" s="68">
        <f t="shared" si="4"/>
        <v>650</v>
      </c>
      <c r="N25" s="68">
        <v>650</v>
      </c>
      <c r="O25" s="69"/>
      <c r="P25" s="69"/>
      <c r="Q25" s="69"/>
      <c r="R25" s="66"/>
      <c r="S25" s="66"/>
      <c r="T25" s="66"/>
      <c r="U25" s="66"/>
      <c r="V25" s="66"/>
      <c r="W25" s="66"/>
      <c r="X25" s="66" t="s">
        <v>148</v>
      </c>
      <c r="Y25" s="66" t="s">
        <v>149</v>
      </c>
      <c r="Z25" s="66" t="s">
        <v>56</v>
      </c>
      <c r="AA25" s="66" t="s">
        <v>57</v>
      </c>
      <c r="AB25" s="66"/>
      <c r="AC25" s="21" t="s">
        <v>150</v>
      </c>
      <c r="AD25" s="21" t="s">
        <v>59</v>
      </c>
    </row>
    <row r="26" s="21" customFormat="1" ht="145" customHeight="1" spans="1:30">
      <c r="A26" s="66">
        <v>16</v>
      </c>
      <c r="B26" s="66" t="s">
        <v>151</v>
      </c>
      <c r="C26" s="66" t="s">
        <v>152</v>
      </c>
      <c r="D26" s="66" t="s">
        <v>34</v>
      </c>
      <c r="E26" s="66" t="s">
        <v>50</v>
      </c>
      <c r="F26" s="66" t="s">
        <v>40</v>
      </c>
      <c r="G26" s="66" t="s">
        <v>153</v>
      </c>
      <c r="H26" s="71" t="s">
        <v>154</v>
      </c>
      <c r="I26" s="66" t="s">
        <v>92</v>
      </c>
      <c r="J26" s="66">
        <v>2</v>
      </c>
      <c r="K26" s="68">
        <v>700</v>
      </c>
      <c r="L26" s="68">
        <f t="shared" si="3"/>
        <v>700</v>
      </c>
      <c r="M26" s="68">
        <f t="shared" si="4"/>
        <v>700</v>
      </c>
      <c r="N26" s="68">
        <v>700</v>
      </c>
      <c r="O26" s="69"/>
      <c r="P26" s="69"/>
      <c r="Q26" s="69"/>
      <c r="R26" s="66"/>
      <c r="S26" s="66"/>
      <c r="T26" s="66"/>
      <c r="U26" s="66"/>
      <c r="V26" s="66"/>
      <c r="W26" s="66"/>
      <c r="X26" s="66" t="s">
        <v>155</v>
      </c>
      <c r="Y26" s="66" t="s">
        <v>156</v>
      </c>
      <c r="Z26" s="66" t="s">
        <v>56</v>
      </c>
      <c r="AA26" s="66" t="s">
        <v>57</v>
      </c>
      <c r="AB26" s="66"/>
      <c r="AC26" s="21" t="s">
        <v>157</v>
      </c>
      <c r="AD26" s="21" t="s">
        <v>59</v>
      </c>
    </row>
    <row r="27" s="21" customFormat="1" ht="145" customHeight="1" spans="1:30">
      <c r="A27" s="66">
        <v>17</v>
      </c>
      <c r="B27" s="66" t="s">
        <v>158</v>
      </c>
      <c r="C27" s="66" t="s">
        <v>159</v>
      </c>
      <c r="D27" s="66" t="s">
        <v>34</v>
      </c>
      <c r="E27" s="66" t="s">
        <v>50</v>
      </c>
      <c r="F27" s="66" t="s">
        <v>40</v>
      </c>
      <c r="G27" s="66" t="s">
        <v>160</v>
      </c>
      <c r="H27" s="71" t="s">
        <v>161</v>
      </c>
      <c r="I27" s="66" t="s">
        <v>92</v>
      </c>
      <c r="J27" s="66">
        <v>2</v>
      </c>
      <c r="K27" s="68">
        <v>375</v>
      </c>
      <c r="L27" s="68">
        <f t="shared" si="3"/>
        <v>375</v>
      </c>
      <c r="M27" s="68">
        <f t="shared" si="4"/>
        <v>375</v>
      </c>
      <c r="N27" s="68">
        <v>375</v>
      </c>
      <c r="O27" s="69"/>
      <c r="P27" s="69"/>
      <c r="Q27" s="69"/>
      <c r="R27" s="66"/>
      <c r="S27" s="66"/>
      <c r="T27" s="66"/>
      <c r="U27" s="66"/>
      <c r="V27" s="66"/>
      <c r="W27" s="66"/>
      <c r="X27" s="66" t="s">
        <v>54</v>
      </c>
      <c r="Y27" s="66" t="s">
        <v>55</v>
      </c>
      <c r="Z27" s="66" t="s">
        <v>56</v>
      </c>
      <c r="AA27" s="66" t="s">
        <v>57</v>
      </c>
      <c r="AB27" s="66"/>
      <c r="AC27" s="21" t="s">
        <v>58</v>
      </c>
      <c r="AD27" s="21" t="s">
        <v>59</v>
      </c>
    </row>
    <row r="28" s="21" customFormat="1" ht="170" customHeight="1" spans="1:30">
      <c r="A28" s="66">
        <v>18</v>
      </c>
      <c r="B28" s="72" t="s">
        <v>162</v>
      </c>
      <c r="C28" s="66" t="s">
        <v>163</v>
      </c>
      <c r="D28" s="66" t="s">
        <v>34</v>
      </c>
      <c r="E28" s="66" t="s">
        <v>50</v>
      </c>
      <c r="F28" s="66" t="s">
        <v>40</v>
      </c>
      <c r="G28" s="66" t="s">
        <v>164</v>
      </c>
      <c r="H28" s="71" t="s">
        <v>165</v>
      </c>
      <c r="I28" s="66"/>
      <c r="J28" s="66"/>
      <c r="K28" s="68">
        <v>305</v>
      </c>
      <c r="L28" s="68">
        <f t="shared" si="3"/>
        <v>305</v>
      </c>
      <c r="M28" s="68">
        <f t="shared" si="4"/>
        <v>305</v>
      </c>
      <c r="N28" s="68">
        <v>305</v>
      </c>
      <c r="O28" s="58"/>
      <c r="P28" s="69"/>
      <c r="Q28" s="69"/>
      <c r="R28" s="66"/>
      <c r="S28" s="66"/>
      <c r="T28" s="66"/>
      <c r="U28" s="66"/>
      <c r="V28" s="66"/>
      <c r="W28" s="66"/>
      <c r="X28" s="66" t="s">
        <v>114</v>
      </c>
      <c r="Y28" s="66" t="s">
        <v>115</v>
      </c>
      <c r="Z28" s="66" t="s">
        <v>166</v>
      </c>
      <c r="AA28" s="66" t="s">
        <v>167</v>
      </c>
      <c r="AB28" s="66"/>
      <c r="AC28" s="21" t="s">
        <v>116</v>
      </c>
      <c r="AD28" s="21" t="s">
        <v>59</v>
      </c>
    </row>
    <row r="29" s="21" customFormat="1" ht="170" customHeight="1" spans="1:30">
      <c r="A29" s="66">
        <v>19</v>
      </c>
      <c r="B29" s="72" t="s">
        <v>168</v>
      </c>
      <c r="C29" s="66" t="s">
        <v>169</v>
      </c>
      <c r="D29" s="66" t="s">
        <v>34</v>
      </c>
      <c r="E29" s="66" t="s">
        <v>50</v>
      </c>
      <c r="F29" s="66" t="s">
        <v>40</v>
      </c>
      <c r="G29" s="66" t="s">
        <v>170</v>
      </c>
      <c r="H29" s="71" t="s">
        <v>171</v>
      </c>
      <c r="I29" s="66"/>
      <c r="J29" s="66"/>
      <c r="K29" s="68">
        <v>400</v>
      </c>
      <c r="L29" s="68">
        <f t="shared" si="3"/>
        <v>400</v>
      </c>
      <c r="M29" s="68">
        <f t="shared" si="4"/>
        <v>400</v>
      </c>
      <c r="N29" s="68">
        <v>400</v>
      </c>
      <c r="O29" s="58"/>
      <c r="P29" s="69"/>
      <c r="Q29" s="69"/>
      <c r="R29" s="66"/>
      <c r="S29" s="66"/>
      <c r="T29" s="66"/>
      <c r="U29" s="66"/>
      <c r="V29" s="66"/>
      <c r="W29" s="66"/>
      <c r="X29" s="66" t="s">
        <v>121</v>
      </c>
      <c r="Y29" s="66" t="s">
        <v>122</v>
      </c>
      <c r="Z29" s="66" t="s">
        <v>166</v>
      </c>
      <c r="AA29" s="66" t="s">
        <v>167</v>
      </c>
      <c r="AB29" s="66"/>
      <c r="AC29" s="21" t="s">
        <v>123</v>
      </c>
      <c r="AD29" s="21" t="s">
        <v>59</v>
      </c>
    </row>
    <row r="30" s="21" customFormat="1" ht="170" customHeight="1" spans="1:30">
      <c r="A30" s="66">
        <v>20</v>
      </c>
      <c r="B30" s="72" t="s">
        <v>172</v>
      </c>
      <c r="C30" s="66" t="s">
        <v>173</v>
      </c>
      <c r="D30" s="66" t="s">
        <v>34</v>
      </c>
      <c r="E30" s="66" t="s">
        <v>50</v>
      </c>
      <c r="F30" s="66" t="s">
        <v>40</v>
      </c>
      <c r="G30" s="66" t="s">
        <v>174</v>
      </c>
      <c r="H30" s="71" t="s">
        <v>175</v>
      </c>
      <c r="I30" s="66"/>
      <c r="J30" s="66"/>
      <c r="K30" s="68">
        <v>350</v>
      </c>
      <c r="L30" s="68">
        <f t="shared" si="3"/>
        <v>350</v>
      </c>
      <c r="M30" s="68">
        <f t="shared" si="4"/>
        <v>350</v>
      </c>
      <c r="N30" s="68">
        <v>350</v>
      </c>
      <c r="O30" s="68"/>
      <c r="P30" s="69"/>
      <c r="Q30" s="69"/>
      <c r="R30" s="66"/>
      <c r="S30" s="66"/>
      <c r="T30" s="66"/>
      <c r="U30" s="66"/>
      <c r="V30" s="66"/>
      <c r="W30" s="66"/>
      <c r="X30" s="66" t="s">
        <v>54</v>
      </c>
      <c r="Y30" s="66" t="s">
        <v>55</v>
      </c>
      <c r="Z30" s="66" t="s">
        <v>166</v>
      </c>
      <c r="AA30" s="66" t="s">
        <v>167</v>
      </c>
      <c r="AB30" s="66"/>
      <c r="AC30" s="21" t="s">
        <v>58</v>
      </c>
      <c r="AD30" s="21" t="s">
        <v>59</v>
      </c>
    </row>
    <row r="31" s="21" customFormat="1" ht="170" customHeight="1" spans="1:30">
      <c r="A31" s="66">
        <v>21</v>
      </c>
      <c r="B31" s="72" t="s">
        <v>176</v>
      </c>
      <c r="C31" s="66" t="s">
        <v>177</v>
      </c>
      <c r="D31" s="66" t="s">
        <v>34</v>
      </c>
      <c r="E31" s="66" t="s">
        <v>50</v>
      </c>
      <c r="F31" s="66" t="s">
        <v>40</v>
      </c>
      <c r="G31" s="66" t="s">
        <v>178</v>
      </c>
      <c r="H31" s="71" t="s">
        <v>179</v>
      </c>
      <c r="I31" s="66"/>
      <c r="J31" s="66"/>
      <c r="K31" s="68">
        <v>490</v>
      </c>
      <c r="L31" s="68">
        <f t="shared" si="3"/>
        <v>490</v>
      </c>
      <c r="M31" s="68">
        <f t="shared" si="4"/>
        <v>490</v>
      </c>
      <c r="N31" s="68">
        <v>490</v>
      </c>
      <c r="O31" s="58"/>
      <c r="P31" s="69"/>
      <c r="Q31" s="69"/>
      <c r="R31" s="66"/>
      <c r="S31" s="66"/>
      <c r="T31" s="66"/>
      <c r="U31" s="66"/>
      <c r="V31" s="66"/>
      <c r="W31" s="66"/>
      <c r="X31" s="66" t="s">
        <v>180</v>
      </c>
      <c r="Y31" s="66" t="s">
        <v>181</v>
      </c>
      <c r="Z31" s="66" t="s">
        <v>166</v>
      </c>
      <c r="AA31" s="66" t="s">
        <v>167</v>
      </c>
      <c r="AB31" s="66"/>
      <c r="AC31" s="21" t="s">
        <v>182</v>
      </c>
      <c r="AD31" s="21" t="s">
        <v>59</v>
      </c>
    </row>
    <row r="32" s="21" customFormat="1" ht="170" customHeight="1" spans="1:30">
      <c r="A32" s="66">
        <v>22</v>
      </c>
      <c r="B32" s="72" t="s">
        <v>183</v>
      </c>
      <c r="C32" s="66" t="s">
        <v>184</v>
      </c>
      <c r="D32" s="66" t="s">
        <v>34</v>
      </c>
      <c r="E32" s="66" t="s">
        <v>50</v>
      </c>
      <c r="F32" s="66" t="s">
        <v>40</v>
      </c>
      <c r="G32" s="66" t="s">
        <v>185</v>
      </c>
      <c r="H32" s="71" t="s">
        <v>186</v>
      </c>
      <c r="I32" s="66"/>
      <c r="J32" s="66"/>
      <c r="K32" s="68">
        <v>210</v>
      </c>
      <c r="L32" s="68">
        <f t="shared" si="3"/>
        <v>210</v>
      </c>
      <c r="M32" s="68">
        <f t="shared" si="4"/>
        <v>210</v>
      </c>
      <c r="N32" s="68">
        <v>210</v>
      </c>
      <c r="O32" s="58"/>
      <c r="P32" s="69"/>
      <c r="Q32" s="69"/>
      <c r="R32" s="66"/>
      <c r="S32" s="66"/>
      <c r="T32" s="66"/>
      <c r="U32" s="66"/>
      <c r="V32" s="66"/>
      <c r="W32" s="66"/>
      <c r="X32" s="66" t="s">
        <v>85</v>
      </c>
      <c r="Y32" s="66" t="s">
        <v>86</v>
      </c>
      <c r="Z32" s="66" t="s">
        <v>166</v>
      </c>
      <c r="AA32" s="66" t="s">
        <v>167</v>
      </c>
      <c r="AB32" s="66"/>
      <c r="AC32" s="21" t="s">
        <v>87</v>
      </c>
      <c r="AD32" s="21" t="s">
        <v>59</v>
      </c>
    </row>
    <row r="33" s="79" customFormat="1" ht="59" customHeight="1" spans="1:30">
      <c r="A33" s="54" t="s">
        <v>187</v>
      </c>
      <c r="B33" s="80" t="s">
        <v>188</v>
      </c>
      <c r="C33" s="81"/>
      <c r="D33" s="82"/>
      <c r="E33" s="54"/>
      <c r="F33" s="54"/>
      <c r="G33" s="54"/>
      <c r="H33" s="54">
        <v>3</v>
      </c>
      <c r="I33" s="64"/>
      <c r="J33" s="64"/>
      <c r="K33" s="57">
        <f>SUM(K34:K36)</f>
        <v>4307</v>
      </c>
      <c r="L33" s="57">
        <f t="shared" ref="L33:R33" si="5">SUM(L34:L36)</f>
        <v>4307</v>
      </c>
      <c r="M33" s="57">
        <f t="shared" si="5"/>
        <v>4307</v>
      </c>
      <c r="N33" s="57">
        <f t="shared" si="5"/>
        <v>4307</v>
      </c>
      <c r="O33" s="57">
        <f t="shared" si="5"/>
        <v>0</v>
      </c>
      <c r="P33" s="57">
        <f t="shared" si="5"/>
        <v>0</v>
      </c>
      <c r="Q33" s="57">
        <f t="shared" si="5"/>
        <v>0</v>
      </c>
      <c r="R33" s="57">
        <f t="shared" si="5"/>
        <v>0</v>
      </c>
      <c r="S33" s="56">
        <f>SUM(S35:S36)</f>
        <v>0</v>
      </c>
      <c r="T33" s="56">
        <f>SUM(T35:T36)</f>
        <v>0</v>
      </c>
      <c r="U33" s="56">
        <f>SUM(U35:U36)</f>
        <v>0</v>
      </c>
      <c r="V33" s="56">
        <f>SUM(V35:V36)</f>
        <v>0</v>
      </c>
      <c r="W33" s="56">
        <f>SUM(W35:W36)</f>
        <v>0</v>
      </c>
      <c r="X33" s="54"/>
      <c r="Y33" s="54"/>
      <c r="Z33" s="56"/>
      <c r="AA33" s="56"/>
      <c r="AB33" s="56"/>
    </row>
    <row r="34" s="21" customFormat="1" ht="148" customHeight="1" spans="1:30">
      <c r="A34" s="66">
        <v>23</v>
      </c>
      <c r="B34" s="66" t="s">
        <v>189</v>
      </c>
      <c r="C34" s="66" t="s">
        <v>190</v>
      </c>
      <c r="D34" s="66" t="s">
        <v>34</v>
      </c>
      <c r="E34" s="66" t="s">
        <v>50</v>
      </c>
      <c r="F34" s="66" t="s">
        <v>40</v>
      </c>
      <c r="G34" s="66" t="s">
        <v>191</v>
      </c>
      <c r="H34" s="71" t="s">
        <v>192</v>
      </c>
      <c r="I34" s="66"/>
      <c r="J34" s="66"/>
      <c r="K34" s="68">
        <v>57</v>
      </c>
      <c r="L34" s="68">
        <f>SUM(M34,U34,V34,W34)</f>
        <v>57</v>
      </c>
      <c r="M34" s="68">
        <f>SUM(N34:T34)</f>
        <v>57</v>
      </c>
      <c r="N34" s="68">
        <v>57</v>
      </c>
      <c r="O34" s="68"/>
      <c r="P34" s="69"/>
      <c r="Q34" s="69"/>
      <c r="R34" s="66"/>
      <c r="S34" s="66"/>
      <c r="T34" s="66"/>
      <c r="U34" s="66"/>
      <c r="V34" s="66"/>
      <c r="W34" s="66"/>
      <c r="X34" s="66" t="s">
        <v>141</v>
      </c>
      <c r="Y34" s="66" t="s">
        <v>142</v>
      </c>
      <c r="Z34" s="66" t="s">
        <v>193</v>
      </c>
      <c r="AA34" s="66" t="s">
        <v>194</v>
      </c>
      <c r="AB34" s="66"/>
      <c r="AC34" s="21" t="s">
        <v>143</v>
      </c>
      <c r="AD34" s="21" t="s">
        <v>195</v>
      </c>
    </row>
    <row r="35" s="21" customFormat="1" ht="226" customHeight="1" spans="1:30">
      <c r="A35" s="66">
        <v>24</v>
      </c>
      <c r="B35" s="66" t="s">
        <v>196</v>
      </c>
      <c r="C35" s="66" t="s">
        <v>197</v>
      </c>
      <c r="D35" s="66" t="s">
        <v>34</v>
      </c>
      <c r="E35" s="66" t="s">
        <v>50</v>
      </c>
      <c r="F35" s="66" t="s">
        <v>40</v>
      </c>
      <c r="G35" s="66" t="s">
        <v>198</v>
      </c>
      <c r="H35" s="71" t="s">
        <v>199</v>
      </c>
      <c r="I35" s="66" t="s">
        <v>200</v>
      </c>
      <c r="J35" s="66">
        <v>25</v>
      </c>
      <c r="K35" s="68">
        <v>3000</v>
      </c>
      <c r="L35" s="68">
        <f>SUM(M35,U35,V35,W35)</f>
        <v>3000</v>
      </c>
      <c r="M35" s="68">
        <f>SUM(N35:T35)</f>
        <v>3000</v>
      </c>
      <c r="N35" s="68">
        <v>3000</v>
      </c>
      <c r="O35" s="69"/>
      <c r="P35" s="69"/>
      <c r="Q35" s="69"/>
      <c r="R35" s="66"/>
      <c r="S35" s="66"/>
      <c r="T35" s="66"/>
      <c r="U35" s="66"/>
      <c r="V35" s="66"/>
      <c r="W35" s="66"/>
      <c r="X35" s="66" t="s">
        <v>193</v>
      </c>
      <c r="Y35" s="66" t="s">
        <v>194</v>
      </c>
      <c r="Z35" s="66" t="s">
        <v>193</v>
      </c>
      <c r="AA35" s="66" t="s">
        <v>194</v>
      </c>
      <c r="AB35" s="66"/>
      <c r="AC35" s="21" t="s">
        <v>136</v>
      </c>
      <c r="AD35" s="21" t="s">
        <v>195</v>
      </c>
    </row>
    <row r="36" s="21" customFormat="1" ht="252" customHeight="1" spans="1:30">
      <c r="A36" s="66">
        <v>25</v>
      </c>
      <c r="B36" s="66" t="s">
        <v>201</v>
      </c>
      <c r="C36" s="66" t="s">
        <v>202</v>
      </c>
      <c r="D36" s="66" t="s">
        <v>34</v>
      </c>
      <c r="E36" s="66" t="s">
        <v>50</v>
      </c>
      <c r="F36" s="66" t="s">
        <v>40</v>
      </c>
      <c r="G36" s="66" t="s">
        <v>198</v>
      </c>
      <c r="H36" s="71" t="s">
        <v>203</v>
      </c>
      <c r="I36" s="66" t="s">
        <v>204</v>
      </c>
      <c r="J36" s="66">
        <v>50</v>
      </c>
      <c r="K36" s="68">
        <v>1250</v>
      </c>
      <c r="L36" s="68">
        <f>SUM(M36,U36,V36,W36)</f>
        <v>1250</v>
      </c>
      <c r="M36" s="68">
        <f>SUM(N36:T36)</f>
        <v>1250</v>
      </c>
      <c r="N36" s="68">
        <v>1250</v>
      </c>
      <c r="O36" s="69"/>
      <c r="P36" s="69"/>
      <c r="Q36" s="69"/>
      <c r="R36" s="66"/>
      <c r="S36" s="66"/>
      <c r="T36" s="66"/>
      <c r="U36" s="66"/>
      <c r="V36" s="66"/>
      <c r="W36" s="66"/>
      <c r="X36" s="66" t="s">
        <v>193</v>
      </c>
      <c r="Y36" s="66" t="s">
        <v>194</v>
      </c>
      <c r="Z36" s="66" t="s">
        <v>193</v>
      </c>
      <c r="AA36" s="66" t="s">
        <v>194</v>
      </c>
      <c r="AB36" s="66"/>
      <c r="AC36" s="21" t="s">
        <v>136</v>
      </c>
      <c r="AD36" s="21" t="s">
        <v>195</v>
      </c>
    </row>
    <row r="37" s="79" customFormat="1" ht="59" customHeight="1" spans="1:30">
      <c r="A37" s="54" t="s">
        <v>205</v>
      </c>
      <c r="B37" s="80" t="s">
        <v>206</v>
      </c>
      <c r="C37" s="81"/>
      <c r="D37" s="82"/>
      <c r="E37" s="54"/>
      <c r="F37" s="54"/>
      <c r="G37" s="54"/>
      <c r="H37" s="54">
        <v>3</v>
      </c>
      <c r="I37" s="64"/>
      <c r="J37" s="64"/>
      <c r="K37" s="57">
        <f t="shared" ref="K37:W37" si="6">SUM(K38:K40)</f>
        <v>1160</v>
      </c>
      <c r="L37" s="57">
        <f t="shared" si="6"/>
        <v>1160</v>
      </c>
      <c r="M37" s="57">
        <f t="shared" si="6"/>
        <v>1160</v>
      </c>
      <c r="N37" s="57">
        <f t="shared" si="6"/>
        <v>1160</v>
      </c>
      <c r="O37" s="56">
        <f t="shared" si="6"/>
        <v>0</v>
      </c>
      <c r="P37" s="56">
        <f t="shared" si="6"/>
        <v>0</v>
      </c>
      <c r="Q37" s="56">
        <f t="shared" si="6"/>
        <v>0</v>
      </c>
      <c r="R37" s="56">
        <f t="shared" si="6"/>
        <v>0</v>
      </c>
      <c r="S37" s="56">
        <f t="shared" si="6"/>
        <v>0</v>
      </c>
      <c r="T37" s="56">
        <f t="shared" si="6"/>
        <v>0</v>
      </c>
      <c r="U37" s="56">
        <f t="shared" si="6"/>
        <v>0</v>
      </c>
      <c r="V37" s="56">
        <f t="shared" si="6"/>
        <v>0</v>
      </c>
      <c r="W37" s="56">
        <f t="shared" si="6"/>
        <v>0</v>
      </c>
      <c r="X37" s="54"/>
      <c r="Y37" s="54"/>
      <c r="Z37" s="56"/>
      <c r="AA37" s="56"/>
      <c r="AB37" s="56"/>
    </row>
    <row r="38" s="21" customFormat="1" ht="135" customHeight="1" spans="1:30">
      <c r="A38" s="66">
        <v>26</v>
      </c>
      <c r="B38" s="66" t="s">
        <v>207</v>
      </c>
      <c r="C38" s="66" t="s">
        <v>208</v>
      </c>
      <c r="D38" s="66" t="s">
        <v>34</v>
      </c>
      <c r="E38" s="66" t="s">
        <v>209</v>
      </c>
      <c r="F38" s="66" t="s">
        <v>40</v>
      </c>
      <c r="G38" s="66" t="s">
        <v>210</v>
      </c>
      <c r="H38" s="71" t="s">
        <v>211</v>
      </c>
      <c r="I38" s="66" t="s">
        <v>92</v>
      </c>
      <c r="J38" s="66">
        <v>20</v>
      </c>
      <c r="K38" s="68">
        <v>60</v>
      </c>
      <c r="L38" s="68">
        <f>SUM(M38,U38,V38,W38)</f>
        <v>60</v>
      </c>
      <c r="M38" s="68">
        <f>SUM(N38:T38)</f>
        <v>60</v>
      </c>
      <c r="N38" s="68">
        <v>60</v>
      </c>
      <c r="O38" s="69"/>
      <c r="P38" s="69"/>
      <c r="Q38" s="69"/>
      <c r="R38" s="66"/>
      <c r="S38" s="66"/>
      <c r="T38" s="66"/>
      <c r="U38" s="66"/>
      <c r="V38" s="66"/>
      <c r="W38" s="66"/>
      <c r="X38" s="66" t="s">
        <v>212</v>
      </c>
      <c r="Y38" s="66" t="s">
        <v>213</v>
      </c>
      <c r="Z38" s="66" t="s">
        <v>44</v>
      </c>
      <c r="AA38" s="66" t="s">
        <v>45</v>
      </c>
      <c r="AB38" s="66"/>
      <c r="AC38" s="21" t="s">
        <v>214</v>
      </c>
      <c r="AD38" s="21" t="s">
        <v>59</v>
      </c>
    </row>
    <row r="39" s="21" customFormat="1" ht="135" customHeight="1" spans="1:30">
      <c r="A39" s="66">
        <v>27</v>
      </c>
      <c r="B39" s="66" t="s">
        <v>215</v>
      </c>
      <c r="C39" s="66" t="s">
        <v>216</v>
      </c>
      <c r="D39" s="66" t="s">
        <v>34</v>
      </c>
      <c r="E39" s="66" t="s">
        <v>209</v>
      </c>
      <c r="F39" s="66" t="s">
        <v>40</v>
      </c>
      <c r="G39" s="66" t="s">
        <v>217</v>
      </c>
      <c r="H39" s="71" t="s">
        <v>218</v>
      </c>
      <c r="I39" s="66" t="s">
        <v>92</v>
      </c>
      <c r="J39" s="66">
        <v>20</v>
      </c>
      <c r="K39" s="68">
        <v>550</v>
      </c>
      <c r="L39" s="68">
        <f>SUM(M39,U39,V39,W39)</f>
        <v>550</v>
      </c>
      <c r="M39" s="68">
        <f>SUM(N39:T39)</f>
        <v>550</v>
      </c>
      <c r="N39" s="68">
        <v>550</v>
      </c>
      <c r="O39" s="58"/>
      <c r="P39" s="69"/>
      <c r="Q39" s="69"/>
      <c r="R39" s="66"/>
      <c r="S39" s="66"/>
      <c r="T39" s="66"/>
      <c r="U39" s="66"/>
      <c r="V39" s="66"/>
      <c r="W39" s="66"/>
      <c r="X39" s="66" t="s">
        <v>134</v>
      </c>
      <c r="Y39" s="66" t="s">
        <v>219</v>
      </c>
      <c r="Z39" s="66" t="s">
        <v>44</v>
      </c>
      <c r="AA39" s="66" t="s">
        <v>45</v>
      </c>
      <c r="AB39" s="66"/>
      <c r="AC39" s="21" t="s">
        <v>136</v>
      </c>
      <c r="AD39" s="21" t="s">
        <v>59</v>
      </c>
    </row>
    <row r="40" s="21" customFormat="1" ht="176" customHeight="1" spans="1:30">
      <c r="A40" s="66">
        <v>28</v>
      </c>
      <c r="B40" s="66" t="s">
        <v>220</v>
      </c>
      <c r="C40" s="66" t="s">
        <v>221</v>
      </c>
      <c r="D40" s="66" t="s">
        <v>34</v>
      </c>
      <c r="E40" s="66" t="s">
        <v>209</v>
      </c>
      <c r="F40" s="66" t="s">
        <v>40</v>
      </c>
      <c r="G40" s="66" t="s">
        <v>222</v>
      </c>
      <c r="H40" s="71" t="s">
        <v>223</v>
      </c>
      <c r="I40" s="66" t="s">
        <v>92</v>
      </c>
      <c r="J40" s="66">
        <v>48</v>
      </c>
      <c r="K40" s="68">
        <v>550</v>
      </c>
      <c r="L40" s="68">
        <f>SUM(M40,U40,V40,W40)</f>
        <v>550</v>
      </c>
      <c r="M40" s="68">
        <f>SUM(N40:T40)</f>
        <v>550</v>
      </c>
      <c r="N40" s="68">
        <v>550</v>
      </c>
      <c r="O40" s="69"/>
      <c r="P40" s="69"/>
      <c r="Q40" s="69"/>
      <c r="R40" s="66"/>
      <c r="S40" s="66"/>
      <c r="T40" s="66"/>
      <c r="U40" s="66"/>
      <c r="V40" s="66"/>
      <c r="W40" s="66"/>
      <c r="X40" s="66" t="s">
        <v>114</v>
      </c>
      <c r="Y40" s="66" t="s">
        <v>115</v>
      </c>
      <c r="Z40" s="66" t="s">
        <v>44</v>
      </c>
      <c r="AA40" s="66" t="s">
        <v>45</v>
      </c>
      <c r="AB40" s="66"/>
      <c r="AC40" s="21" t="s">
        <v>116</v>
      </c>
      <c r="AD40" s="21" t="s">
        <v>59</v>
      </c>
    </row>
    <row r="41" s="79" customFormat="1" ht="59" customHeight="1" spans="1:30">
      <c r="A41" s="54" t="s">
        <v>224</v>
      </c>
      <c r="B41" s="80" t="s">
        <v>225</v>
      </c>
      <c r="C41" s="81"/>
      <c r="D41" s="82"/>
      <c r="E41" s="54"/>
      <c r="F41" s="54"/>
      <c r="G41" s="54"/>
      <c r="H41" s="54">
        <v>10</v>
      </c>
      <c r="I41" s="64"/>
      <c r="J41" s="64"/>
      <c r="K41" s="57">
        <f>SUM(K42:K51)</f>
        <v>5145</v>
      </c>
      <c r="L41" s="57">
        <f t="shared" ref="L41:R41" si="7">SUM(L42:L51)</f>
        <v>5068</v>
      </c>
      <c r="M41" s="57">
        <f t="shared" si="7"/>
        <v>5068</v>
      </c>
      <c r="N41" s="57">
        <f t="shared" si="7"/>
        <v>4968</v>
      </c>
      <c r="O41" s="57">
        <f t="shared" si="7"/>
        <v>0</v>
      </c>
      <c r="P41" s="57">
        <f t="shared" si="7"/>
        <v>0</v>
      </c>
      <c r="Q41" s="57">
        <f t="shared" si="7"/>
        <v>0</v>
      </c>
      <c r="R41" s="57">
        <f t="shared" si="7"/>
        <v>100</v>
      </c>
      <c r="S41" s="56">
        <f>SUM(S44:S49)</f>
        <v>0</v>
      </c>
      <c r="T41" s="56">
        <f>SUM(T44:T49)</f>
        <v>0</v>
      </c>
      <c r="U41" s="56">
        <f>SUM(U44:U49)</f>
        <v>0</v>
      </c>
      <c r="V41" s="56">
        <f>SUM(V44:V49)</f>
        <v>0</v>
      </c>
      <c r="W41" s="56">
        <f>SUM(W44:W49)</f>
        <v>0</v>
      </c>
      <c r="X41" s="54"/>
      <c r="Y41" s="54"/>
      <c r="Z41" s="56"/>
      <c r="AA41" s="56"/>
      <c r="AB41" s="56"/>
    </row>
    <row r="42" s="21" customFormat="1" ht="121" customHeight="1" spans="1:30">
      <c r="A42" s="66">
        <v>29</v>
      </c>
      <c r="B42" s="66" t="s">
        <v>226</v>
      </c>
      <c r="C42" s="66" t="s">
        <v>227</v>
      </c>
      <c r="D42" s="66" t="s">
        <v>34</v>
      </c>
      <c r="E42" s="66" t="s">
        <v>228</v>
      </c>
      <c r="F42" s="66" t="s">
        <v>40</v>
      </c>
      <c r="G42" s="66" t="s">
        <v>229</v>
      </c>
      <c r="H42" s="71" t="s">
        <v>230</v>
      </c>
      <c r="I42" s="66"/>
      <c r="J42" s="66"/>
      <c r="K42" s="68">
        <v>60</v>
      </c>
      <c r="L42" s="68">
        <f t="shared" ref="L42:L52" si="8">SUM(M42,U42,V42,W42)</f>
        <v>60</v>
      </c>
      <c r="M42" s="68">
        <f t="shared" ref="M42:M52" si="9">SUM(N42:T42)</f>
        <v>60</v>
      </c>
      <c r="N42" s="68">
        <v>60</v>
      </c>
      <c r="O42" s="68"/>
      <c r="P42" s="69"/>
      <c r="Q42" s="69"/>
      <c r="R42" s="66"/>
      <c r="S42" s="66"/>
      <c r="T42" s="66"/>
      <c r="U42" s="66"/>
      <c r="V42" s="66"/>
      <c r="W42" s="66"/>
      <c r="X42" s="66" t="s">
        <v>64</v>
      </c>
      <c r="Y42" s="66" t="s">
        <v>65</v>
      </c>
      <c r="Z42" s="66" t="s">
        <v>231</v>
      </c>
      <c r="AA42" s="66" t="s">
        <v>232</v>
      </c>
      <c r="AB42" s="66"/>
      <c r="AC42" s="21" t="s">
        <v>66</v>
      </c>
      <c r="AD42" s="21" t="s">
        <v>195</v>
      </c>
    </row>
    <row r="43" s="21" customFormat="1" ht="188" customHeight="1" spans="1:30">
      <c r="A43" s="66">
        <v>30</v>
      </c>
      <c r="B43" s="66" t="s">
        <v>233</v>
      </c>
      <c r="C43" s="66" t="s">
        <v>234</v>
      </c>
      <c r="D43" s="66" t="s">
        <v>34</v>
      </c>
      <c r="E43" s="66" t="s">
        <v>235</v>
      </c>
      <c r="F43" s="66" t="s">
        <v>40</v>
      </c>
      <c r="G43" s="66" t="s">
        <v>236</v>
      </c>
      <c r="H43" s="71" t="s">
        <v>237</v>
      </c>
      <c r="I43" s="66" t="s">
        <v>238</v>
      </c>
      <c r="J43" s="66">
        <v>4</v>
      </c>
      <c r="K43" s="68">
        <v>150</v>
      </c>
      <c r="L43" s="68">
        <f t="shared" si="8"/>
        <v>150</v>
      </c>
      <c r="M43" s="68">
        <f t="shared" si="9"/>
        <v>150</v>
      </c>
      <c r="N43" s="68">
        <v>150</v>
      </c>
      <c r="O43" s="58"/>
      <c r="P43" s="69"/>
      <c r="Q43" s="69"/>
      <c r="R43" s="66"/>
      <c r="S43" s="66"/>
      <c r="T43" s="66"/>
      <c r="U43" s="66"/>
      <c r="V43" s="66"/>
      <c r="W43" s="66"/>
      <c r="X43" s="66" t="s">
        <v>93</v>
      </c>
      <c r="Y43" s="66" t="s">
        <v>94</v>
      </c>
      <c r="Z43" s="66" t="s">
        <v>239</v>
      </c>
      <c r="AA43" s="66" t="s">
        <v>240</v>
      </c>
      <c r="AB43" s="66"/>
      <c r="AC43" s="21" t="s">
        <v>95</v>
      </c>
      <c r="AD43" s="21" t="s">
        <v>59</v>
      </c>
    </row>
    <row r="44" s="21" customFormat="1" ht="382" customHeight="1" spans="1:30">
      <c r="A44" s="66">
        <v>31</v>
      </c>
      <c r="B44" s="66" t="s">
        <v>241</v>
      </c>
      <c r="C44" s="66" t="s">
        <v>242</v>
      </c>
      <c r="D44" s="66" t="s">
        <v>34</v>
      </c>
      <c r="E44" s="66" t="s">
        <v>228</v>
      </c>
      <c r="F44" s="66" t="s">
        <v>40</v>
      </c>
      <c r="G44" s="66" t="s">
        <v>243</v>
      </c>
      <c r="H44" s="71" t="s">
        <v>244</v>
      </c>
      <c r="I44" s="66" t="s">
        <v>238</v>
      </c>
      <c r="J44" s="66">
        <v>4</v>
      </c>
      <c r="K44" s="68">
        <v>2300</v>
      </c>
      <c r="L44" s="68">
        <f t="shared" si="8"/>
        <v>2300</v>
      </c>
      <c r="M44" s="68">
        <f t="shared" si="9"/>
        <v>2300</v>
      </c>
      <c r="N44" s="68">
        <v>2300</v>
      </c>
      <c r="O44" s="69"/>
      <c r="P44" s="69"/>
      <c r="Q44" s="69"/>
      <c r="R44" s="66"/>
      <c r="S44" s="66"/>
      <c r="T44" s="66"/>
      <c r="U44" s="66"/>
      <c r="V44" s="66"/>
      <c r="W44" s="66"/>
      <c r="X44" s="66" t="s">
        <v>114</v>
      </c>
      <c r="Y44" s="66" t="s">
        <v>115</v>
      </c>
      <c r="Z44" s="66" t="s">
        <v>245</v>
      </c>
      <c r="AA44" s="66" t="s">
        <v>246</v>
      </c>
      <c r="AB44" s="66"/>
      <c r="AC44" s="21" t="s">
        <v>116</v>
      </c>
      <c r="AD44" s="21" t="s">
        <v>195</v>
      </c>
    </row>
    <row r="45" s="21" customFormat="1" ht="155" customHeight="1" spans="1:30">
      <c r="A45" s="66">
        <v>32</v>
      </c>
      <c r="B45" s="66" t="s">
        <v>247</v>
      </c>
      <c r="C45" s="66" t="s">
        <v>248</v>
      </c>
      <c r="D45" s="66" t="s">
        <v>34</v>
      </c>
      <c r="E45" s="66" t="s">
        <v>228</v>
      </c>
      <c r="F45" s="66" t="s">
        <v>40</v>
      </c>
      <c r="G45" s="66" t="s">
        <v>249</v>
      </c>
      <c r="H45" s="71" t="s">
        <v>250</v>
      </c>
      <c r="I45" s="66" t="s">
        <v>251</v>
      </c>
      <c r="J45" s="66">
        <v>1</v>
      </c>
      <c r="K45" s="68">
        <v>1400</v>
      </c>
      <c r="L45" s="68">
        <f t="shared" si="8"/>
        <v>1400</v>
      </c>
      <c r="M45" s="68">
        <f t="shared" si="9"/>
        <v>1400</v>
      </c>
      <c r="N45" s="68">
        <v>1400</v>
      </c>
      <c r="O45" s="58"/>
      <c r="P45" s="69"/>
      <c r="Q45" s="69"/>
      <c r="R45" s="66"/>
      <c r="S45" s="66"/>
      <c r="T45" s="66"/>
      <c r="U45" s="66"/>
      <c r="V45" s="66"/>
      <c r="W45" s="66"/>
      <c r="X45" s="66" t="s">
        <v>134</v>
      </c>
      <c r="Y45" s="66" t="s">
        <v>219</v>
      </c>
      <c r="Z45" s="66" t="s">
        <v>245</v>
      </c>
      <c r="AA45" s="66" t="s">
        <v>246</v>
      </c>
      <c r="AB45" s="66"/>
      <c r="AC45" s="21" t="s">
        <v>136</v>
      </c>
      <c r="AD45" s="21" t="s">
        <v>59</v>
      </c>
    </row>
    <row r="46" s="21" customFormat="1" ht="155" customHeight="1" spans="1:30">
      <c r="A46" s="66">
        <v>33</v>
      </c>
      <c r="B46" s="66" t="s">
        <v>252</v>
      </c>
      <c r="C46" s="83" t="s">
        <v>253</v>
      </c>
      <c r="D46" s="66" t="s">
        <v>34</v>
      </c>
      <c r="E46" s="66" t="s">
        <v>254</v>
      </c>
      <c r="F46" s="66" t="s">
        <v>40</v>
      </c>
      <c r="G46" s="66" t="s">
        <v>236</v>
      </c>
      <c r="H46" s="71" t="s">
        <v>255</v>
      </c>
      <c r="I46" s="66" t="s">
        <v>256</v>
      </c>
      <c r="J46" s="66">
        <v>1200</v>
      </c>
      <c r="K46" s="68">
        <v>350</v>
      </c>
      <c r="L46" s="68">
        <f t="shared" si="8"/>
        <v>350</v>
      </c>
      <c r="M46" s="68">
        <f t="shared" si="9"/>
        <v>350</v>
      </c>
      <c r="N46" s="68">
        <v>350</v>
      </c>
      <c r="O46" s="69"/>
      <c r="P46" s="69"/>
      <c r="Q46" s="69"/>
      <c r="R46" s="66"/>
      <c r="S46" s="66"/>
      <c r="T46" s="66"/>
      <c r="U46" s="66"/>
      <c r="V46" s="66"/>
      <c r="W46" s="66"/>
      <c r="X46" s="66" t="s">
        <v>93</v>
      </c>
      <c r="Y46" s="66" t="s">
        <v>94</v>
      </c>
      <c r="Z46" s="66" t="s">
        <v>245</v>
      </c>
      <c r="AA46" s="66" t="s">
        <v>246</v>
      </c>
      <c r="AB46" s="66"/>
      <c r="AC46" s="21" t="s">
        <v>95</v>
      </c>
      <c r="AD46" s="21" t="s">
        <v>59</v>
      </c>
    </row>
    <row r="47" s="21" customFormat="1" ht="155" customHeight="1" spans="1:30">
      <c r="A47" s="66">
        <v>34</v>
      </c>
      <c r="B47" s="66" t="s">
        <v>257</v>
      </c>
      <c r="C47" s="66" t="s">
        <v>258</v>
      </c>
      <c r="D47" s="66" t="s">
        <v>34</v>
      </c>
      <c r="E47" s="66" t="s">
        <v>228</v>
      </c>
      <c r="F47" s="66" t="s">
        <v>40</v>
      </c>
      <c r="G47" s="66" t="s">
        <v>259</v>
      </c>
      <c r="H47" s="71" t="s">
        <v>260</v>
      </c>
      <c r="I47" s="66" t="s">
        <v>251</v>
      </c>
      <c r="J47" s="66">
        <v>1</v>
      </c>
      <c r="K47" s="68">
        <v>280</v>
      </c>
      <c r="L47" s="68">
        <f t="shared" si="8"/>
        <v>280</v>
      </c>
      <c r="M47" s="68">
        <f t="shared" si="9"/>
        <v>280</v>
      </c>
      <c r="N47" s="68">
        <v>280</v>
      </c>
      <c r="O47" s="69"/>
      <c r="P47" s="69"/>
      <c r="Q47" s="69"/>
      <c r="R47" s="66"/>
      <c r="S47" s="66"/>
      <c r="T47" s="66"/>
      <c r="U47" s="66"/>
      <c r="V47" s="66"/>
      <c r="W47" s="66"/>
      <c r="X47" s="66" t="s">
        <v>180</v>
      </c>
      <c r="Y47" s="66" t="s">
        <v>181</v>
      </c>
      <c r="Z47" s="66" t="s">
        <v>245</v>
      </c>
      <c r="AA47" s="66" t="s">
        <v>246</v>
      </c>
      <c r="AB47" s="66"/>
      <c r="AC47" s="21" t="s">
        <v>182</v>
      </c>
      <c r="AD47" s="21" t="s">
        <v>195</v>
      </c>
    </row>
    <row r="48" s="21" customFormat="1" ht="155" customHeight="1" spans="1:30">
      <c r="A48" s="66">
        <v>35</v>
      </c>
      <c r="B48" s="66" t="s">
        <v>261</v>
      </c>
      <c r="C48" s="66" t="s">
        <v>262</v>
      </c>
      <c r="D48" s="66" t="s">
        <v>34</v>
      </c>
      <c r="E48" s="66" t="s">
        <v>50</v>
      </c>
      <c r="F48" s="66" t="s">
        <v>40</v>
      </c>
      <c r="G48" s="66" t="s">
        <v>263</v>
      </c>
      <c r="H48" s="71" t="s">
        <v>264</v>
      </c>
      <c r="I48" s="66" t="s">
        <v>265</v>
      </c>
      <c r="J48" s="66">
        <v>1807</v>
      </c>
      <c r="K48" s="68">
        <v>270</v>
      </c>
      <c r="L48" s="68">
        <f t="shared" si="8"/>
        <v>270</v>
      </c>
      <c r="M48" s="68">
        <f t="shared" si="9"/>
        <v>270</v>
      </c>
      <c r="N48" s="68">
        <v>270</v>
      </c>
      <c r="O48" s="69"/>
      <c r="P48" s="69"/>
      <c r="Q48" s="69"/>
      <c r="R48" s="66"/>
      <c r="S48" s="66"/>
      <c r="T48" s="66"/>
      <c r="U48" s="66"/>
      <c r="V48" s="66"/>
      <c r="W48" s="66"/>
      <c r="X48" s="66" t="s">
        <v>114</v>
      </c>
      <c r="Y48" s="66" t="s">
        <v>115</v>
      </c>
      <c r="Z48" s="66" t="s">
        <v>166</v>
      </c>
      <c r="AA48" s="66" t="s">
        <v>167</v>
      </c>
      <c r="AB48" s="66"/>
      <c r="AC48" s="21" t="s">
        <v>116</v>
      </c>
      <c r="AD48" s="21" t="s">
        <v>59</v>
      </c>
    </row>
    <row r="49" s="21" customFormat="1" ht="110" customHeight="1" spans="1:30">
      <c r="A49" s="66">
        <v>36</v>
      </c>
      <c r="B49" s="66" t="s">
        <v>266</v>
      </c>
      <c r="C49" s="66" t="s">
        <v>267</v>
      </c>
      <c r="D49" s="66" t="s">
        <v>34</v>
      </c>
      <c r="E49" s="66" t="s">
        <v>50</v>
      </c>
      <c r="F49" s="66" t="s">
        <v>40</v>
      </c>
      <c r="G49" s="66" t="s">
        <v>268</v>
      </c>
      <c r="H49" s="71" t="s">
        <v>269</v>
      </c>
      <c r="I49" s="66" t="s">
        <v>53</v>
      </c>
      <c r="J49" s="66">
        <v>2.6</v>
      </c>
      <c r="K49" s="68">
        <v>40</v>
      </c>
      <c r="L49" s="68">
        <f t="shared" si="8"/>
        <v>40</v>
      </c>
      <c r="M49" s="68">
        <f t="shared" si="9"/>
        <v>40</v>
      </c>
      <c r="N49" s="68">
        <v>40</v>
      </c>
      <c r="O49" s="69"/>
      <c r="P49" s="69"/>
      <c r="Q49" s="69"/>
      <c r="R49" s="66"/>
      <c r="S49" s="66"/>
      <c r="T49" s="66"/>
      <c r="U49" s="66"/>
      <c r="V49" s="66"/>
      <c r="W49" s="66"/>
      <c r="X49" s="66" t="s">
        <v>54</v>
      </c>
      <c r="Y49" s="66" t="s">
        <v>55</v>
      </c>
      <c r="Z49" s="66" t="s">
        <v>166</v>
      </c>
      <c r="AA49" s="66" t="s">
        <v>167</v>
      </c>
      <c r="AB49" s="66"/>
      <c r="AC49" s="21" t="s">
        <v>58</v>
      </c>
      <c r="AD49" s="21" t="s">
        <v>195</v>
      </c>
    </row>
    <row r="50" s="21" customFormat="1" ht="155" customHeight="1" spans="1:30">
      <c r="A50" s="66">
        <v>37</v>
      </c>
      <c r="B50" s="66" t="s">
        <v>270</v>
      </c>
      <c r="C50" s="66" t="s">
        <v>271</v>
      </c>
      <c r="D50" s="66" t="s">
        <v>34</v>
      </c>
      <c r="E50" s="66" t="s">
        <v>228</v>
      </c>
      <c r="F50" s="66" t="s">
        <v>40</v>
      </c>
      <c r="G50" s="66" t="s">
        <v>272</v>
      </c>
      <c r="H50" s="71" t="s">
        <v>273</v>
      </c>
      <c r="I50" s="66"/>
      <c r="J50" s="66"/>
      <c r="K50" s="68">
        <v>177</v>
      </c>
      <c r="L50" s="68">
        <f t="shared" si="8"/>
        <v>100</v>
      </c>
      <c r="M50" s="68">
        <f t="shared" si="9"/>
        <v>100</v>
      </c>
      <c r="N50" s="68"/>
      <c r="O50" s="69"/>
      <c r="P50" s="69"/>
      <c r="Q50" s="69"/>
      <c r="R50" s="66">
        <v>100</v>
      </c>
      <c r="S50" s="66"/>
      <c r="T50" s="66"/>
      <c r="U50" s="66"/>
      <c r="V50" s="66"/>
      <c r="W50" s="66"/>
      <c r="X50" s="66" t="s">
        <v>44</v>
      </c>
      <c r="Y50" s="66" t="s">
        <v>45</v>
      </c>
      <c r="Z50" s="66" t="s">
        <v>44</v>
      </c>
      <c r="AA50" s="66" t="s">
        <v>45</v>
      </c>
      <c r="AB50" s="66"/>
      <c r="AC50" s="21" t="s">
        <v>46</v>
      </c>
      <c r="AD50" s="21" t="s">
        <v>59</v>
      </c>
    </row>
    <row r="51" s="21" customFormat="1" ht="148" customHeight="1" spans="1:30">
      <c r="A51" s="66">
        <v>38</v>
      </c>
      <c r="B51" s="66" t="s">
        <v>274</v>
      </c>
      <c r="C51" s="66" t="s">
        <v>275</v>
      </c>
      <c r="D51" s="66" t="s">
        <v>34</v>
      </c>
      <c r="E51" s="66" t="s">
        <v>228</v>
      </c>
      <c r="F51" s="66" t="s">
        <v>40</v>
      </c>
      <c r="G51" s="66" t="s">
        <v>276</v>
      </c>
      <c r="H51" s="71" t="s">
        <v>277</v>
      </c>
      <c r="I51" s="66"/>
      <c r="J51" s="66"/>
      <c r="K51" s="68">
        <v>118</v>
      </c>
      <c r="L51" s="68">
        <f t="shared" si="8"/>
        <v>118</v>
      </c>
      <c r="M51" s="68">
        <f t="shared" si="9"/>
        <v>118</v>
      </c>
      <c r="N51" s="68">
        <v>118</v>
      </c>
      <c r="O51" s="68"/>
      <c r="P51" s="69"/>
      <c r="Q51" s="69"/>
      <c r="R51" s="66"/>
      <c r="S51" s="66"/>
      <c r="T51" s="66"/>
      <c r="U51" s="66"/>
      <c r="V51" s="66"/>
      <c r="W51" s="66"/>
      <c r="X51" s="66" t="s">
        <v>141</v>
      </c>
      <c r="Y51" s="66" t="s">
        <v>142</v>
      </c>
      <c r="Z51" s="66" t="s">
        <v>245</v>
      </c>
      <c r="AA51" s="66" t="s">
        <v>246</v>
      </c>
      <c r="AB51" s="66"/>
      <c r="AC51" s="21" t="s">
        <v>143</v>
      </c>
      <c r="AD51" s="21" t="s">
        <v>59</v>
      </c>
    </row>
    <row r="52" s="79" customFormat="1" ht="59" customHeight="1" spans="1:30">
      <c r="A52" s="54" t="s">
        <v>278</v>
      </c>
      <c r="B52" s="80" t="s">
        <v>279</v>
      </c>
      <c r="C52" s="81"/>
      <c r="D52" s="82"/>
      <c r="E52" s="54"/>
      <c r="F52" s="54"/>
      <c r="G52" s="54"/>
      <c r="H52" s="54">
        <v>3</v>
      </c>
      <c r="I52" s="64"/>
      <c r="J52" s="64"/>
      <c r="K52" s="57">
        <f t="shared" ref="K52:W52" si="10">SUM(K53:K55)</f>
        <v>880</v>
      </c>
      <c r="L52" s="57">
        <f t="shared" si="10"/>
        <v>880</v>
      </c>
      <c r="M52" s="57">
        <f t="shared" si="10"/>
        <v>880</v>
      </c>
      <c r="N52" s="57">
        <f t="shared" si="10"/>
        <v>880</v>
      </c>
      <c r="O52" s="56">
        <f t="shared" si="10"/>
        <v>0</v>
      </c>
      <c r="P52" s="56">
        <f t="shared" si="10"/>
        <v>0</v>
      </c>
      <c r="Q52" s="56">
        <f t="shared" si="10"/>
        <v>0</v>
      </c>
      <c r="R52" s="56">
        <f t="shared" si="10"/>
        <v>0</v>
      </c>
      <c r="S52" s="56">
        <f t="shared" si="10"/>
        <v>0</v>
      </c>
      <c r="T52" s="56">
        <f t="shared" si="10"/>
        <v>0</v>
      </c>
      <c r="U52" s="56">
        <f t="shared" si="10"/>
        <v>0</v>
      </c>
      <c r="V52" s="56">
        <f t="shared" si="10"/>
        <v>0</v>
      </c>
      <c r="W52" s="56">
        <f t="shared" si="10"/>
        <v>0</v>
      </c>
      <c r="X52" s="54"/>
      <c r="Y52" s="54"/>
      <c r="Z52" s="56"/>
      <c r="AA52" s="56"/>
      <c r="AB52" s="56"/>
    </row>
    <row r="53" s="21" customFormat="1" ht="145" customHeight="1" spans="1:30">
      <c r="A53" s="66">
        <v>39</v>
      </c>
      <c r="B53" s="66" t="s">
        <v>280</v>
      </c>
      <c r="C53" s="83" t="s">
        <v>281</v>
      </c>
      <c r="D53" s="66" t="s">
        <v>34</v>
      </c>
      <c r="E53" s="66" t="s">
        <v>209</v>
      </c>
      <c r="F53" s="66" t="s">
        <v>40</v>
      </c>
      <c r="G53" s="66" t="s">
        <v>282</v>
      </c>
      <c r="H53" s="71" t="s">
        <v>283</v>
      </c>
      <c r="I53" s="66" t="s">
        <v>284</v>
      </c>
      <c r="J53" s="66">
        <v>1</v>
      </c>
      <c r="K53" s="68">
        <v>200</v>
      </c>
      <c r="L53" s="68">
        <f t="shared" ref="L53:L55" si="11">SUM(M53,U53:W53)</f>
        <v>200</v>
      </c>
      <c r="M53" s="68">
        <f t="shared" ref="M53:M55" si="12">SUM(N53:T53)</f>
        <v>200</v>
      </c>
      <c r="N53" s="68">
        <v>200</v>
      </c>
      <c r="O53" s="69"/>
      <c r="P53" s="69"/>
      <c r="Q53" s="69"/>
      <c r="R53" s="66"/>
      <c r="S53" s="66"/>
      <c r="T53" s="66"/>
      <c r="U53" s="66"/>
      <c r="V53" s="66"/>
      <c r="W53" s="66"/>
      <c r="X53" s="66" t="s">
        <v>285</v>
      </c>
      <c r="Y53" s="66" t="s">
        <v>286</v>
      </c>
      <c r="Z53" s="66" t="s">
        <v>44</v>
      </c>
      <c r="AA53" s="66" t="s">
        <v>45</v>
      </c>
      <c r="AB53" s="66"/>
      <c r="AC53" s="21" t="s">
        <v>46</v>
      </c>
      <c r="AD53" s="21" t="s">
        <v>195</v>
      </c>
    </row>
    <row r="54" s="21" customFormat="1" ht="190" customHeight="1" spans="1:30">
      <c r="A54" s="66">
        <v>40</v>
      </c>
      <c r="B54" s="66" t="s">
        <v>287</v>
      </c>
      <c r="C54" s="66" t="s">
        <v>288</v>
      </c>
      <c r="D54" s="66" t="s">
        <v>34</v>
      </c>
      <c r="E54" s="66" t="s">
        <v>289</v>
      </c>
      <c r="F54" s="66" t="s">
        <v>40</v>
      </c>
      <c r="G54" s="66" t="s">
        <v>259</v>
      </c>
      <c r="H54" s="71" t="s">
        <v>290</v>
      </c>
      <c r="I54" s="66" t="s">
        <v>92</v>
      </c>
      <c r="J54" s="66">
        <v>1</v>
      </c>
      <c r="K54" s="68">
        <v>380</v>
      </c>
      <c r="L54" s="68">
        <f t="shared" si="11"/>
        <v>380</v>
      </c>
      <c r="M54" s="68">
        <f t="shared" si="12"/>
        <v>380</v>
      </c>
      <c r="N54" s="68">
        <v>380</v>
      </c>
      <c r="O54" s="69"/>
      <c r="P54" s="69">
        <v>0</v>
      </c>
      <c r="Q54" s="69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 t="s">
        <v>180</v>
      </c>
      <c r="Y54" s="66" t="s">
        <v>181</v>
      </c>
      <c r="Z54" s="66" t="s">
        <v>285</v>
      </c>
      <c r="AA54" s="66" t="s">
        <v>286</v>
      </c>
      <c r="AB54" s="66"/>
      <c r="AC54" s="21" t="s">
        <v>182</v>
      </c>
      <c r="AD54" s="21" t="s">
        <v>59</v>
      </c>
    </row>
    <row r="55" s="21" customFormat="1" ht="172" customHeight="1" spans="1:30">
      <c r="A55" s="66">
        <v>41</v>
      </c>
      <c r="B55" s="66" t="s">
        <v>291</v>
      </c>
      <c r="C55" s="83" t="s">
        <v>292</v>
      </c>
      <c r="D55" s="66" t="s">
        <v>34</v>
      </c>
      <c r="E55" s="66" t="s">
        <v>289</v>
      </c>
      <c r="F55" s="66" t="s">
        <v>40</v>
      </c>
      <c r="G55" s="66" t="s">
        <v>293</v>
      </c>
      <c r="H55" s="71" t="s">
        <v>294</v>
      </c>
      <c r="I55" s="66" t="s">
        <v>92</v>
      </c>
      <c r="J55" s="66">
        <v>1</v>
      </c>
      <c r="K55" s="68">
        <v>300</v>
      </c>
      <c r="L55" s="68">
        <f t="shared" si="11"/>
        <v>300</v>
      </c>
      <c r="M55" s="68">
        <f t="shared" si="12"/>
        <v>300</v>
      </c>
      <c r="N55" s="68">
        <v>300</v>
      </c>
      <c r="O55" s="69"/>
      <c r="P55" s="69"/>
      <c r="Q55" s="69"/>
      <c r="R55" s="66"/>
      <c r="S55" s="66"/>
      <c r="T55" s="66"/>
      <c r="U55" s="66"/>
      <c r="V55" s="66"/>
      <c r="W55" s="66"/>
      <c r="X55" s="66" t="s">
        <v>155</v>
      </c>
      <c r="Y55" s="66" t="s">
        <v>156</v>
      </c>
      <c r="Z55" s="66" t="s">
        <v>285</v>
      </c>
      <c r="AA55" s="66" t="s">
        <v>286</v>
      </c>
      <c r="AB55" s="66"/>
      <c r="AC55" s="21" t="s">
        <v>157</v>
      </c>
      <c r="AD55" s="21" t="s">
        <v>195</v>
      </c>
    </row>
    <row r="56" s="79" customFormat="1" ht="59" customHeight="1" spans="1:30">
      <c r="A56" s="54" t="s">
        <v>295</v>
      </c>
      <c r="B56" s="80" t="s">
        <v>296</v>
      </c>
      <c r="C56" s="81"/>
      <c r="D56" s="82"/>
      <c r="E56" s="54"/>
      <c r="F56" s="54"/>
      <c r="G56" s="54"/>
      <c r="H56" s="54">
        <v>3</v>
      </c>
      <c r="I56" s="64"/>
      <c r="J56" s="64"/>
      <c r="K56" s="57">
        <f>SUM(K57:K59)</f>
        <v>2600</v>
      </c>
      <c r="L56" s="57">
        <f>SUM(L57:L59)</f>
        <v>1820</v>
      </c>
      <c r="M56" s="57">
        <f t="shared" ref="M56:R56" si="13">SUM(M57:M59)</f>
        <v>1820</v>
      </c>
      <c r="N56" s="57">
        <f t="shared" si="13"/>
        <v>1820</v>
      </c>
      <c r="O56" s="57">
        <f t="shared" si="13"/>
        <v>0</v>
      </c>
      <c r="P56" s="57">
        <f t="shared" si="13"/>
        <v>0</v>
      </c>
      <c r="Q56" s="57">
        <f t="shared" si="13"/>
        <v>0</v>
      </c>
      <c r="R56" s="57">
        <f t="shared" si="13"/>
        <v>0</v>
      </c>
      <c r="S56" s="56">
        <f>SUM(S57:S57)</f>
        <v>0</v>
      </c>
      <c r="T56" s="56">
        <f>SUM(T57:T57)</f>
        <v>0</v>
      </c>
      <c r="U56" s="56">
        <f>SUM(U57:U57)</f>
        <v>0</v>
      </c>
      <c r="V56" s="56">
        <f>SUM(V57:V57)</f>
        <v>0</v>
      </c>
      <c r="W56" s="56">
        <f>SUM(W57:W57)</f>
        <v>0</v>
      </c>
      <c r="X56" s="54"/>
      <c r="Y56" s="54"/>
      <c r="Z56" s="56"/>
      <c r="AA56" s="56"/>
      <c r="AB56" s="56"/>
    </row>
    <row r="57" s="21" customFormat="1" ht="120" customHeight="1" spans="1:30">
      <c r="A57" s="66">
        <v>42</v>
      </c>
      <c r="B57" s="66" t="s">
        <v>297</v>
      </c>
      <c r="C57" s="66" t="s">
        <v>298</v>
      </c>
      <c r="D57" s="66" t="s">
        <v>34</v>
      </c>
      <c r="E57" s="66" t="s">
        <v>235</v>
      </c>
      <c r="F57" s="66" t="s">
        <v>40</v>
      </c>
      <c r="G57" s="66" t="s">
        <v>299</v>
      </c>
      <c r="H57" s="71" t="s">
        <v>300</v>
      </c>
      <c r="I57" s="66" t="s">
        <v>256</v>
      </c>
      <c r="J57" s="66">
        <v>4500</v>
      </c>
      <c r="K57" s="68">
        <v>2200</v>
      </c>
      <c r="L57" s="68">
        <f>SUM(M57,U57:W57)</f>
        <v>1420</v>
      </c>
      <c r="M57" s="68">
        <f>SUM(N57:T57)</f>
        <v>1420</v>
      </c>
      <c r="N57" s="68">
        <v>1420</v>
      </c>
      <c r="O57" s="69"/>
      <c r="P57" s="69"/>
      <c r="Q57" s="69"/>
      <c r="R57" s="66"/>
      <c r="S57" s="66"/>
      <c r="T57" s="66"/>
      <c r="U57" s="66"/>
      <c r="V57" s="66"/>
      <c r="W57" s="66"/>
      <c r="X57" s="66" t="s">
        <v>71</v>
      </c>
      <c r="Y57" s="66" t="s">
        <v>72</v>
      </c>
      <c r="Z57" s="66" t="s">
        <v>301</v>
      </c>
      <c r="AA57" s="66" t="s">
        <v>302</v>
      </c>
      <c r="AB57" s="66"/>
      <c r="AC57" s="21" t="s">
        <v>73</v>
      </c>
      <c r="AD57" s="21" t="s">
        <v>59</v>
      </c>
    </row>
    <row r="58" s="21" customFormat="1" ht="217" customHeight="1" spans="1:30">
      <c r="A58" s="66">
        <v>43</v>
      </c>
      <c r="B58" s="66" t="s">
        <v>303</v>
      </c>
      <c r="C58" s="66" t="s">
        <v>304</v>
      </c>
      <c r="D58" s="66" t="s">
        <v>34</v>
      </c>
      <c r="E58" s="66" t="s">
        <v>235</v>
      </c>
      <c r="F58" s="66" t="s">
        <v>40</v>
      </c>
      <c r="G58" s="66" t="s">
        <v>305</v>
      </c>
      <c r="H58" s="71" t="s">
        <v>306</v>
      </c>
      <c r="I58" s="66" t="s">
        <v>256</v>
      </c>
      <c r="J58" s="66">
        <v>1800</v>
      </c>
      <c r="K58" s="68">
        <v>300</v>
      </c>
      <c r="L58" s="68">
        <f>SUM(M58,U58:W58)</f>
        <v>300</v>
      </c>
      <c r="M58" s="68">
        <f>SUM(N58:T58)</f>
        <v>300</v>
      </c>
      <c r="N58" s="68">
        <v>300</v>
      </c>
      <c r="O58" s="69"/>
      <c r="P58" s="69"/>
      <c r="Q58" s="69"/>
      <c r="R58" s="66"/>
      <c r="S58" s="66"/>
      <c r="T58" s="66"/>
      <c r="U58" s="66"/>
      <c r="V58" s="66"/>
      <c r="W58" s="66"/>
      <c r="X58" s="66" t="s">
        <v>141</v>
      </c>
      <c r="Y58" s="66" t="s">
        <v>142</v>
      </c>
      <c r="Z58" s="66" t="s">
        <v>301</v>
      </c>
      <c r="AA58" s="66" t="s">
        <v>302</v>
      </c>
      <c r="AB58" s="66"/>
      <c r="AC58" s="21" t="s">
        <v>143</v>
      </c>
      <c r="AD58" s="21" t="s">
        <v>59</v>
      </c>
    </row>
    <row r="59" s="21" customFormat="1" ht="120" customHeight="1" spans="1:30">
      <c r="A59" s="66">
        <v>44</v>
      </c>
      <c r="B59" s="66" t="s">
        <v>307</v>
      </c>
      <c r="C59" s="66" t="s">
        <v>308</v>
      </c>
      <c r="D59" s="66" t="s">
        <v>34</v>
      </c>
      <c r="E59" s="66" t="s">
        <v>235</v>
      </c>
      <c r="F59" s="66" t="s">
        <v>40</v>
      </c>
      <c r="G59" s="66" t="s">
        <v>309</v>
      </c>
      <c r="H59" s="71" t="s">
        <v>310</v>
      </c>
      <c r="I59" s="66" t="s">
        <v>256</v>
      </c>
      <c r="J59" s="66">
        <v>800</v>
      </c>
      <c r="K59" s="68">
        <v>100</v>
      </c>
      <c r="L59" s="68">
        <f>SUM(M59,U59:W59)</f>
        <v>100</v>
      </c>
      <c r="M59" s="68">
        <f>SUM(N59:T59)</f>
        <v>100</v>
      </c>
      <c r="N59" s="68">
        <v>100</v>
      </c>
      <c r="O59" s="69"/>
      <c r="P59" s="69"/>
      <c r="Q59" s="69"/>
      <c r="R59" s="66"/>
      <c r="S59" s="66"/>
      <c r="T59" s="66"/>
      <c r="U59" s="66"/>
      <c r="V59" s="66"/>
      <c r="W59" s="66"/>
      <c r="X59" s="66" t="s">
        <v>212</v>
      </c>
      <c r="Y59" s="66" t="s">
        <v>213</v>
      </c>
      <c r="Z59" s="66" t="s">
        <v>301</v>
      </c>
      <c r="AA59" s="66" t="s">
        <v>302</v>
      </c>
      <c r="AB59" s="66"/>
      <c r="AC59" s="21" t="s">
        <v>214</v>
      </c>
      <c r="AD59" s="21" t="s">
        <v>59</v>
      </c>
    </row>
    <row r="60" s="79" customFormat="1" ht="59" customHeight="1" spans="1:30">
      <c r="A60" s="54" t="s">
        <v>311</v>
      </c>
      <c r="B60" s="80" t="s">
        <v>312</v>
      </c>
      <c r="C60" s="81"/>
      <c r="D60" s="82"/>
      <c r="E60" s="54"/>
      <c r="F60" s="54"/>
      <c r="G60" s="54"/>
      <c r="H60" s="54">
        <v>1</v>
      </c>
      <c r="I60" s="64"/>
      <c r="J60" s="64">
        <f>L60/L8</f>
        <v>0.0365593860955217</v>
      </c>
      <c r="K60" s="57">
        <f t="shared" ref="K60:W60" si="14">SUM(K61:K61)</f>
        <v>1276.8</v>
      </c>
      <c r="L60" s="57">
        <f t="shared" ref="L60:R60" si="15">SUM(L61:L61)</f>
        <v>1276.8</v>
      </c>
      <c r="M60" s="57">
        <f t="shared" si="15"/>
        <v>1276.8</v>
      </c>
      <c r="N60" s="57">
        <f t="shared" si="15"/>
        <v>1276.8</v>
      </c>
      <c r="O60" s="57">
        <f t="shared" si="15"/>
        <v>0</v>
      </c>
      <c r="P60" s="57">
        <f t="shared" si="15"/>
        <v>0</v>
      </c>
      <c r="Q60" s="57">
        <f t="shared" si="15"/>
        <v>0</v>
      </c>
      <c r="R60" s="57">
        <f t="shared" si="15"/>
        <v>0</v>
      </c>
      <c r="S60" s="56">
        <f t="shared" si="14"/>
        <v>0</v>
      </c>
      <c r="T60" s="56">
        <f t="shared" si="14"/>
        <v>0</v>
      </c>
      <c r="U60" s="56">
        <f t="shared" si="14"/>
        <v>0</v>
      </c>
      <c r="V60" s="56">
        <f t="shared" si="14"/>
        <v>0</v>
      </c>
      <c r="W60" s="56">
        <f t="shared" si="14"/>
        <v>0</v>
      </c>
      <c r="X60" s="54"/>
      <c r="Y60" s="54"/>
      <c r="Z60" s="56"/>
      <c r="AA60" s="56"/>
      <c r="AB60" s="56"/>
    </row>
    <row r="61" s="21" customFormat="1" ht="152" customHeight="1" spans="1:30">
      <c r="A61" s="66">
        <v>1</v>
      </c>
      <c r="B61" s="66" t="s">
        <v>313</v>
      </c>
      <c r="C61" s="66" t="s">
        <v>314</v>
      </c>
      <c r="D61" s="66" t="s">
        <v>315</v>
      </c>
      <c r="E61" s="66" t="s">
        <v>316</v>
      </c>
      <c r="F61" s="66" t="s">
        <v>40</v>
      </c>
      <c r="G61" s="66" t="s">
        <v>317</v>
      </c>
      <c r="H61" s="71" t="s">
        <v>318</v>
      </c>
      <c r="I61" s="66" t="s">
        <v>319</v>
      </c>
      <c r="J61" s="66">
        <v>1216</v>
      </c>
      <c r="K61" s="68">
        <v>1276.8</v>
      </c>
      <c r="L61" s="68">
        <f>SUM(M61,U61:W61)</f>
        <v>1276.8</v>
      </c>
      <c r="M61" s="68">
        <f>SUM(N61:T61)</f>
        <v>1276.8</v>
      </c>
      <c r="N61" s="68">
        <v>1276.8</v>
      </c>
      <c r="O61" s="69"/>
      <c r="P61" s="69"/>
      <c r="Q61" s="69"/>
      <c r="R61" s="66"/>
      <c r="S61" s="66"/>
      <c r="T61" s="66"/>
      <c r="U61" s="66"/>
      <c r="V61" s="66"/>
      <c r="W61" s="66"/>
      <c r="X61" s="66" t="s">
        <v>320</v>
      </c>
      <c r="Y61" s="66" t="s">
        <v>321</v>
      </c>
      <c r="Z61" s="66" t="s">
        <v>322</v>
      </c>
      <c r="AA61" s="66" t="s">
        <v>321</v>
      </c>
      <c r="AB61" s="66"/>
      <c r="AC61" s="21" t="s">
        <v>136</v>
      </c>
      <c r="AD61" s="21" t="s">
        <v>47</v>
      </c>
    </row>
    <row r="62" s="79" customFormat="1" ht="59" customHeight="1" spans="1:30">
      <c r="A62" s="54" t="s">
        <v>323</v>
      </c>
      <c r="B62" s="80" t="s">
        <v>324</v>
      </c>
      <c r="C62" s="81"/>
      <c r="D62" s="82"/>
      <c r="E62" s="54"/>
      <c r="F62" s="54"/>
      <c r="G62" s="54"/>
      <c r="H62" s="54">
        <v>8</v>
      </c>
      <c r="I62" s="64"/>
      <c r="J62" s="64">
        <f>L62/L8</f>
        <v>0.107948688580919</v>
      </c>
      <c r="K62" s="57">
        <f>SUM(K63:K70)</f>
        <v>3770</v>
      </c>
      <c r="L62" s="57">
        <f t="shared" ref="L62:W62" si="16">SUM(L63:L70)</f>
        <v>3770</v>
      </c>
      <c r="M62" s="57">
        <f t="shared" si="16"/>
        <v>3770</v>
      </c>
      <c r="N62" s="57">
        <f t="shared" si="16"/>
        <v>3770</v>
      </c>
      <c r="O62" s="57">
        <f t="shared" si="16"/>
        <v>0</v>
      </c>
      <c r="P62" s="57">
        <f t="shared" si="16"/>
        <v>0</v>
      </c>
      <c r="Q62" s="57">
        <f t="shared" si="16"/>
        <v>0</v>
      </c>
      <c r="R62" s="57">
        <f t="shared" si="16"/>
        <v>0</v>
      </c>
      <c r="S62" s="56">
        <f t="shared" si="16"/>
        <v>0</v>
      </c>
      <c r="T62" s="56">
        <f t="shared" si="16"/>
        <v>0</v>
      </c>
      <c r="U62" s="56">
        <f t="shared" si="16"/>
        <v>0</v>
      </c>
      <c r="V62" s="56">
        <f t="shared" si="16"/>
        <v>0</v>
      </c>
      <c r="W62" s="56">
        <f t="shared" si="16"/>
        <v>0</v>
      </c>
      <c r="X62" s="54"/>
      <c r="Y62" s="54"/>
      <c r="Z62" s="56"/>
      <c r="AA62" s="56"/>
      <c r="AB62" s="56"/>
    </row>
    <row r="63" s="21" customFormat="1" ht="160" customHeight="1" spans="1:30">
      <c r="A63" s="66">
        <v>1</v>
      </c>
      <c r="B63" s="66" t="s">
        <v>325</v>
      </c>
      <c r="C63" s="66" t="s">
        <v>326</v>
      </c>
      <c r="D63" s="66" t="s">
        <v>324</v>
      </c>
      <c r="E63" s="66" t="s">
        <v>327</v>
      </c>
      <c r="F63" s="66" t="s">
        <v>40</v>
      </c>
      <c r="G63" s="66" t="s">
        <v>328</v>
      </c>
      <c r="H63" s="71" t="s">
        <v>329</v>
      </c>
      <c r="I63" s="66" t="s">
        <v>330</v>
      </c>
      <c r="J63" s="66">
        <v>4</v>
      </c>
      <c r="K63" s="68">
        <v>860</v>
      </c>
      <c r="L63" s="68">
        <f t="shared" ref="L63:L70" si="17">SUM(M63,U63:W63)</f>
        <v>860</v>
      </c>
      <c r="M63" s="68">
        <f t="shared" ref="M63:M70" si="18">SUM(N63:T63)</f>
        <v>860</v>
      </c>
      <c r="N63" s="68">
        <v>860</v>
      </c>
      <c r="O63" s="69"/>
      <c r="P63" s="69"/>
      <c r="Q63" s="69"/>
      <c r="R63" s="66"/>
      <c r="S63" s="66"/>
      <c r="T63" s="66"/>
      <c r="U63" s="66"/>
      <c r="V63" s="66"/>
      <c r="W63" s="66"/>
      <c r="X63" s="66" t="s">
        <v>331</v>
      </c>
      <c r="Y63" s="66" t="s">
        <v>332</v>
      </c>
      <c r="Z63" s="66" t="s">
        <v>333</v>
      </c>
      <c r="AA63" s="66" t="s">
        <v>334</v>
      </c>
      <c r="AB63" s="66"/>
      <c r="AC63" s="21" t="s">
        <v>335</v>
      </c>
      <c r="AD63" s="21" t="s">
        <v>59</v>
      </c>
    </row>
    <row r="64" s="21" customFormat="1" ht="160" customHeight="1" spans="1:30">
      <c r="A64" s="66">
        <v>2</v>
      </c>
      <c r="B64" s="66" t="s">
        <v>336</v>
      </c>
      <c r="C64" s="66" t="s">
        <v>337</v>
      </c>
      <c r="D64" s="66" t="s">
        <v>324</v>
      </c>
      <c r="E64" s="66" t="s">
        <v>327</v>
      </c>
      <c r="F64" s="66" t="s">
        <v>40</v>
      </c>
      <c r="G64" s="66" t="s">
        <v>338</v>
      </c>
      <c r="H64" s="71" t="s">
        <v>339</v>
      </c>
      <c r="I64" s="66" t="s">
        <v>330</v>
      </c>
      <c r="J64" s="66">
        <v>0.65</v>
      </c>
      <c r="K64" s="68">
        <v>580</v>
      </c>
      <c r="L64" s="68">
        <f t="shared" si="17"/>
        <v>580</v>
      </c>
      <c r="M64" s="68">
        <f t="shared" si="18"/>
        <v>580</v>
      </c>
      <c r="N64" s="68">
        <v>580</v>
      </c>
      <c r="O64" s="69"/>
      <c r="P64" s="69"/>
      <c r="Q64" s="69"/>
      <c r="R64" s="66"/>
      <c r="S64" s="66"/>
      <c r="T64" s="66"/>
      <c r="U64" s="66"/>
      <c r="V64" s="66"/>
      <c r="W64" s="66"/>
      <c r="X64" s="66" t="s">
        <v>148</v>
      </c>
      <c r="Y64" s="66" t="s">
        <v>149</v>
      </c>
      <c r="Z64" s="66" t="s">
        <v>333</v>
      </c>
      <c r="AA64" s="66" t="s">
        <v>334</v>
      </c>
      <c r="AB64" s="66"/>
      <c r="AC64" s="21" t="s">
        <v>150</v>
      </c>
      <c r="AD64" s="21" t="s">
        <v>59</v>
      </c>
    </row>
    <row r="65" s="21" customFormat="1" ht="121" customHeight="1" spans="1:30">
      <c r="A65" s="66">
        <v>3</v>
      </c>
      <c r="B65" s="66" t="s">
        <v>340</v>
      </c>
      <c r="C65" s="66" t="s">
        <v>341</v>
      </c>
      <c r="D65" s="66" t="s">
        <v>324</v>
      </c>
      <c r="E65" s="66" t="s">
        <v>327</v>
      </c>
      <c r="F65" s="66" t="s">
        <v>40</v>
      </c>
      <c r="G65" s="66" t="s">
        <v>317</v>
      </c>
      <c r="H65" s="71" t="s">
        <v>342</v>
      </c>
      <c r="I65" s="66" t="s">
        <v>330</v>
      </c>
      <c r="J65" s="66">
        <v>6</v>
      </c>
      <c r="K65" s="68">
        <v>850</v>
      </c>
      <c r="L65" s="68">
        <f t="shared" si="17"/>
        <v>850</v>
      </c>
      <c r="M65" s="68">
        <f t="shared" si="18"/>
        <v>850</v>
      </c>
      <c r="N65" s="68">
        <v>850</v>
      </c>
      <c r="O65" s="69"/>
      <c r="P65" s="69"/>
      <c r="Q65" s="69"/>
      <c r="R65" s="66"/>
      <c r="S65" s="66"/>
      <c r="T65" s="66"/>
      <c r="U65" s="66"/>
      <c r="V65" s="66"/>
      <c r="W65" s="66"/>
      <c r="X65" s="66" t="s">
        <v>333</v>
      </c>
      <c r="Y65" s="66" t="s">
        <v>334</v>
      </c>
      <c r="Z65" s="66" t="s">
        <v>333</v>
      </c>
      <c r="AA65" s="66" t="s">
        <v>334</v>
      </c>
      <c r="AB65" s="66"/>
      <c r="AC65" s="21" t="s">
        <v>343</v>
      </c>
      <c r="AD65" s="21" t="s">
        <v>59</v>
      </c>
    </row>
    <row r="66" s="21" customFormat="1" ht="121" customHeight="1" spans="1:30">
      <c r="A66" s="66">
        <v>4</v>
      </c>
      <c r="B66" s="66" t="s">
        <v>344</v>
      </c>
      <c r="C66" s="66" t="s">
        <v>345</v>
      </c>
      <c r="D66" s="66" t="s">
        <v>324</v>
      </c>
      <c r="E66" s="66" t="s">
        <v>327</v>
      </c>
      <c r="F66" s="66" t="s">
        <v>40</v>
      </c>
      <c r="G66" s="66" t="s">
        <v>346</v>
      </c>
      <c r="H66" s="71" t="s">
        <v>347</v>
      </c>
      <c r="I66" s="66" t="s">
        <v>330</v>
      </c>
      <c r="J66" s="66">
        <v>2.384</v>
      </c>
      <c r="K66" s="68">
        <v>360</v>
      </c>
      <c r="L66" s="68">
        <f t="shared" si="17"/>
        <v>360</v>
      </c>
      <c r="M66" s="68">
        <f t="shared" si="18"/>
        <v>360</v>
      </c>
      <c r="N66" s="68">
        <v>360</v>
      </c>
      <c r="O66" s="69"/>
      <c r="P66" s="69"/>
      <c r="Q66" s="69"/>
      <c r="R66" s="66"/>
      <c r="S66" s="66"/>
      <c r="T66" s="66"/>
      <c r="U66" s="66"/>
      <c r="V66" s="66"/>
      <c r="W66" s="66"/>
      <c r="X66" s="66" t="s">
        <v>93</v>
      </c>
      <c r="Y66" s="66" t="s">
        <v>94</v>
      </c>
      <c r="Z66" s="66" t="s">
        <v>333</v>
      </c>
      <c r="AA66" s="66" t="s">
        <v>334</v>
      </c>
      <c r="AB66" s="66"/>
      <c r="AC66" s="21" t="s">
        <v>95</v>
      </c>
      <c r="AD66" s="21" t="s">
        <v>59</v>
      </c>
    </row>
    <row r="67" s="22" customFormat="1" ht="187" customHeight="1" spans="1:30">
      <c r="A67" s="66">
        <v>5</v>
      </c>
      <c r="B67" s="66" t="s">
        <v>348</v>
      </c>
      <c r="C67" s="66" t="s">
        <v>349</v>
      </c>
      <c r="D67" s="66" t="s">
        <v>324</v>
      </c>
      <c r="E67" s="66" t="s">
        <v>327</v>
      </c>
      <c r="F67" s="66" t="s">
        <v>40</v>
      </c>
      <c r="G67" s="66" t="s">
        <v>350</v>
      </c>
      <c r="H67" s="73" t="s">
        <v>351</v>
      </c>
      <c r="I67" s="74"/>
      <c r="J67" s="74"/>
      <c r="K67" s="68">
        <v>460</v>
      </c>
      <c r="L67" s="68">
        <f t="shared" si="17"/>
        <v>460</v>
      </c>
      <c r="M67" s="68">
        <f t="shared" si="18"/>
        <v>460</v>
      </c>
      <c r="N67" s="68">
        <v>460</v>
      </c>
      <c r="O67" s="68"/>
      <c r="P67" s="75"/>
      <c r="Q67" s="75"/>
      <c r="R67" s="76"/>
      <c r="S67" s="76"/>
      <c r="T67" s="76"/>
      <c r="U67" s="76"/>
      <c r="V67" s="76"/>
      <c r="W67" s="76"/>
      <c r="X67" s="66" t="s">
        <v>78</v>
      </c>
      <c r="Y67" s="66" t="s">
        <v>79</v>
      </c>
      <c r="Z67" s="66" t="s">
        <v>333</v>
      </c>
      <c r="AA67" s="66" t="s">
        <v>334</v>
      </c>
      <c r="AB67" s="77"/>
      <c r="AC67" s="21" t="s">
        <v>80</v>
      </c>
      <c r="AD67" s="21" t="s">
        <v>59</v>
      </c>
    </row>
    <row r="68" s="21" customFormat="1" ht="121" customHeight="1" spans="1:30">
      <c r="A68" s="66">
        <v>6</v>
      </c>
      <c r="B68" s="66" t="s">
        <v>352</v>
      </c>
      <c r="C68" s="66" t="s">
        <v>353</v>
      </c>
      <c r="D68" s="66" t="s">
        <v>324</v>
      </c>
      <c r="E68" s="66" t="s">
        <v>327</v>
      </c>
      <c r="F68" s="66" t="s">
        <v>40</v>
      </c>
      <c r="G68" s="66" t="s">
        <v>354</v>
      </c>
      <c r="H68" s="71" t="s">
        <v>355</v>
      </c>
      <c r="I68" s="66" t="s">
        <v>330</v>
      </c>
      <c r="J68" s="66">
        <v>1.8</v>
      </c>
      <c r="K68" s="68">
        <v>280</v>
      </c>
      <c r="L68" s="68">
        <f t="shared" si="17"/>
        <v>280</v>
      </c>
      <c r="M68" s="68">
        <f t="shared" si="18"/>
        <v>280</v>
      </c>
      <c r="N68" s="68">
        <v>280</v>
      </c>
      <c r="O68" s="69"/>
      <c r="P68" s="69"/>
      <c r="Q68" s="69"/>
      <c r="R68" s="66"/>
      <c r="S68" s="66"/>
      <c r="T68" s="66"/>
      <c r="U68" s="66"/>
      <c r="V68" s="66"/>
      <c r="W68" s="66"/>
      <c r="X68" s="66" t="s">
        <v>54</v>
      </c>
      <c r="Y68" s="66" t="s">
        <v>55</v>
      </c>
      <c r="Z68" s="66" t="s">
        <v>333</v>
      </c>
      <c r="AA68" s="66" t="s">
        <v>334</v>
      </c>
      <c r="AB68" s="66"/>
      <c r="AC68" s="21" t="s">
        <v>58</v>
      </c>
      <c r="AD68" s="21" t="s">
        <v>59</v>
      </c>
    </row>
    <row r="69" s="21" customFormat="1" ht="121" customHeight="1" spans="1:30">
      <c r="A69" s="66">
        <v>7</v>
      </c>
      <c r="B69" s="66" t="s">
        <v>356</v>
      </c>
      <c r="C69" s="66" t="s">
        <v>357</v>
      </c>
      <c r="D69" s="66" t="s">
        <v>324</v>
      </c>
      <c r="E69" s="66" t="s">
        <v>327</v>
      </c>
      <c r="F69" s="66" t="s">
        <v>40</v>
      </c>
      <c r="G69" s="66" t="s">
        <v>358</v>
      </c>
      <c r="H69" s="71" t="s">
        <v>359</v>
      </c>
      <c r="I69" s="66" t="s">
        <v>92</v>
      </c>
      <c r="J69" s="66">
        <v>10</v>
      </c>
      <c r="K69" s="68">
        <v>100</v>
      </c>
      <c r="L69" s="68">
        <f t="shared" si="17"/>
        <v>100</v>
      </c>
      <c r="M69" s="68">
        <f t="shared" si="18"/>
        <v>100</v>
      </c>
      <c r="N69" s="68">
        <v>100</v>
      </c>
      <c r="O69" s="69"/>
      <c r="P69" s="69"/>
      <c r="Q69" s="69"/>
      <c r="R69" s="66"/>
      <c r="S69" s="66"/>
      <c r="T69" s="66"/>
      <c r="U69" s="66"/>
      <c r="V69" s="66"/>
      <c r="W69" s="66"/>
      <c r="X69" s="66" t="s">
        <v>85</v>
      </c>
      <c r="Y69" s="66" t="s">
        <v>86</v>
      </c>
      <c r="Z69" s="66" t="s">
        <v>333</v>
      </c>
      <c r="AA69" s="66" t="s">
        <v>334</v>
      </c>
      <c r="AB69" s="66"/>
      <c r="AC69" s="21" t="s">
        <v>87</v>
      </c>
      <c r="AD69" s="21" t="s">
        <v>59</v>
      </c>
    </row>
    <row r="70" s="21" customFormat="1" ht="147" customHeight="1" spans="1:30">
      <c r="A70" s="66">
        <v>8</v>
      </c>
      <c r="B70" s="66" t="s">
        <v>360</v>
      </c>
      <c r="C70" s="66" t="s">
        <v>361</v>
      </c>
      <c r="D70" s="66" t="s">
        <v>324</v>
      </c>
      <c r="E70" s="66" t="s">
        <v>327</v>
      </c>
      <c r="F70" s="66" t="s">
        <v>40</v>
      </c>
      <c r="G70" s="66" t="s">
        <v>299</v>
      </c>
      <c r="H70" s="71" t="s">
        <v>362</v>
      </c>
      <c r="I70" s="66" t="s">
        <v>92</v>
      </c>
      <c r="J70" s="66">
        <v>2</v>
      </c>
      <c r="K70" s="68">
        <v>280</v>
      </c>
      <c r="L70" s="68">
        <f t="shared" si="17"/>
        <v>280</v>
      </c>
      <c r="M70" s="68">
        <f t="shared" si="18"/>
        <v>280</v>
      </c>
      <c r="N70" s="68">
        <v>280</v>
      </c>
      <c r="O70" s="69"/>
      <c r="P70" s="69"/>
      <c r="Q70" s="69"/>
      <c r="R70" s="66"/>
      <c r="S70" s="66"/>
      <c r="T70" s="66"/>
      <c r="U70" s="66"/>
      <c r="V70" s="66"/>
      <c r="W70" s="66"/>
      <c r="X70" s="66" t="s">
        <v>363</v>
      </c>
      <c r="Y70" s="66" t="s">
        <v>364</v>
      </c>
      <c r="Z70" s="66" t="s">
        <v>333</v>
      </c>
      <c r="AA70" s="66" t="s">
        <v>334</v>
      </c>
      <c r="AB70" s="66"/>
      <c r="AC70" s="21" t="s">
        <v>343</v>
      </c>
      <c r="AD70" s="21" t="s">
        <v>59</v>
      </c>
    </row>
    <row r="71" s="79" customFormat="1" ht="59" customHeight="1" spans="1:30">
      <c r="A71" s="54" t="s">
        <v>365</v>
      </c>
      <c r="B71" s="80" t="s">
        <v>366</v>
      </c>
      <c r="C71" s="81"/>
      <c r="D71" s="82"/>
      <c r="E71" s="54"/>
      <c r="F71" s="54"/>
      <c r="G71" s="54"/>
      <c r="H71" s="54">
        <v>1</v>
      </c>
      <c r="I71" s="64"/>
      <c r="J71" s="64">
        <f>L71/L8</f>
        <v>0.0429504065971825</v>
      </c>
      <c r="K71" s="57">
        <f t="shared" ref="K71:W71" si="19">SUM(K72)</f>
        <v>1500</v>
      </c>
      <c r="L71" s="57">
        <f t="shared" si="19"/>
        <v>1500</v>
      </c>
      <c r="M71" s="57">
        <f t="shared" si="19"/>
        <v>1500</v>
      </c>
      <c r="N71" s="57">
        <f t="shared" si="19"/>
        <v>1500</v>
      </c>
      <c r="O71" s="56">
        <f t="shared" si="19"/>
        <v>0</v>
      </c>
      <c r="P71" s="56">
        <f t="shared" si="19"/>
        <v>0</v>
      </c>
      <c r="Q71" s="56">
        <f t="shared" si="19"/>
        <v>0</v>
      </c>
      <c r="R71" s="56">
        <f t="shared" si="19"/>
        <v>0</v>
      </c>
      <c r="S71" s="56">
        <f t="shared" si="19"/>
        <v>0</v>
      </c>
      <c r="T71" s="56">
        <f t="shared" si="19"/>
        <v>0</v>
      </c>
      <c r="U71" s="56">
        <f t="shared" si="19"/>
        <v>0</v>
      </c>
      <c r="V71" s="56">
        <f t="shared" si="19"/>
        <v>0</v>
      </c>
      <c r="W71" s="56">
        <f t="shared" si="19"/>
        <v>0</v>
      </c>
      <c r="X71" s="54"/>
      <c r="Y71" s="54"/>
      <c r="Z71" s="56"/>
      <c r="AA71" s="56"/>
      <c r="AB71" s="56"/>
    </row>
    <row r="72" s="21" customFormat="1" ht="189" customHeight="1" spans="1:30">
      <c r="A72" s="66">
        <v>1</v>
      </c>
      <c r="B72" s="66" t="s">
        <v>367</v>
      </c>
      <c r="C72" s="66" t="s">
        <v>368</v>
      </c>
      <c r="D72" s="66" t="s">
        <v>369</v>
      </c>
      <c r="E72" s="66" t="s">
        <v>370</v>
      </c>
      <c r="F72" s="66" t="s">
        <v>40</v>
      </c>
      <c r="G72" s="66" t="s">
        <v>317</v>
      </c>
      <c r="H72" s="71" t="s">
        <v>371</v>
      </c>
      <c r="I72" s="66" t="s">
        <v>319</v>
      </c>
      <c r="J72" s="66">
        <v>6000</v>
      </c>
      <c r="K72" s="68">
        <v>1500</v>
      </c>
      <c r="L72" s="68">
        <f>SUM(M72,U72:W72)</f>
        <v>1500</v>
      </c>
      <c r="M72" s="68">
        <f>SUM(N72:T72)</f>
        <v>1500</v>
      </c>
      <c r="N72" s="68">
        <v>1500</v>
      </c>
      <c r="O72" s="69"/>
      <c r="P72" s="69"/>
      <c r="Q72" s="69"/>
      <c r="R72" s="66"/>
      <c r="S72" s="66"/>
      <c r="T72" s="66"/>
      <c r="U72" s="66"/>
      <c r="V72" s="66"/>
      <c r="W72" s="66"/>
      <c r="X72" s="66" t="s">
        <v>372</v>
      </c>
      <c r="Y72" s="66" t="s">
        <v>373</v>
      </c>
      <c r="Z72" s="66" t="s">
        <v>372</v>
      </c>
      <c r="AA72" s="66" t="s">
        <v>373</v>
      </c>
      <c r="AB72" s="66"/>
      <c r="AC72" s="21" t="s">
        <v>87</v>
      </c>
      <c r="AD72" s="21" t="s">
        <v>47</v>
      </c>
    </row>
    <row r="73" s="79" customFormat="1" ht="59" customHeight="1" spans="1:30">
      <c r="A73" s="54" t="s">
        <v>374</v>
      </c>
      <c r="B73" s="80" t="s">
        <v>375</v>
      </c>
      <c r="C73" s="81"/>
      <c r="D73" s="82"/>
      <c r="E73" s="54"/>
      <c r="F73" s="54"/>
      <c r="G73" s="54"/>
      <c r="H73" s="54">
        <v>1</v>
      </c>
      <c r="I73" s="64"/>
      <c r="J73" s="64">
        <f>L73/L8</f>
        <v>0.0200435230786851</v>
      </c>
      <c r="K73" s="57">
        <f t="shared" ref="K73:W73" si="20">SUM(K74:K74)</f>
        <v>700</v>
      </c>
      <c r="L73" s="57">
        <f t="shared" si="20"/>
        <v>700</v>
      </c>
      <c r="M73" s="57">
        <f t="shared" si="20"/>
        <v>700</v>
      </c>
      <c r="N73" s="57">
        <f t="shared" si="20"/>
        <v>700</v>
      </c>
      <c r="O73" s="56">
        <f t="shared" si="20"/>
        <v>0</v>
      </c>
      <c r="P73" s="56">
        <f t="shared" si="20"/>
        <v>0</v>
      </c>
      <c r="Q73" s="56">
        <f t="shared" si="20"/>
        <v>0</v>
      </c>
      <c r="R73" s="56">
        <f t="shared" si="20"/>
        <v>0</v>
      </c>
      <c r="S73" s="56">
        <f t="shared" si="20"/>
        <v>0</v>
      </c>
      <c r="T73" s="56">
        <f t="shared" si="20"/>
        <v>0</v>
      </c>
      <c r="U73" s="56">
        <f t="shared" si="20"/>
        <v>0</v>
      </c>
      <c r="V73" s="56">
        <f t="shared" si="20"/>
        <v>0</v>
      </c>
      <c r="W73" s="56">
        <f t="shared" si="20"/>
        <v>0</v>
      </c>
      <c r="X73" s="54"/>
      <c r="Y73" s="54"/>
      <c r="Z73" s="56"/>
      <c r="AA73" s="56"/>
      <c r="AB73" s="56"/>
    </row>
    <row r="74" s="21" customFormat="1" ht="142" customHeight="1" spans="1:30">
      <c r="A74" s="66">
        <v>1</v>
      </c>
      <c r="B74" s="66" t="s">
        <v>376</v>
      </c>
      <c r="C74" s="66" t="s">
        <v>377</v>
      </c>
      <c r="D74" s="66" t="s">
        <v>375</v>
      </c>
      <c r="E74" s="66" t="s">
        <v>375</v>
      </c>
      <c r="F74" s="66" t="s">
        <v>40</v>
      </c>
      <c r="G74" s="66" t="s">
        <v>317</v>
      </c>
      <c r="H74" s="71" t="s">
        <v>378</v>
      </c>
      <c r="I74" s="66" t="s">
        <v>379</v>
      </c>
      <c r="J74" s="66">
        <v>100</v>
      </c>
      <c r="K74" s="68">
        <v>700</v>
      </c>
      <c r="L74" s="68">
        <f>SUM(M74,U74:W74)</f>
        <v>700</v>
      </c>
      <c r="M74" s="68">
        <f>SUM(N74:T74)</f>
        <v>700</v>
      </c>
      <c r="N74" s="68">
        <v>700</v>
      </c>
      <c r="O74" s="69"/>
      <c r="P74" s="69"/>
      <c r="Q74" s="69"/>
      <c r="R74" s="66"/>
      <c r="S74" s="66"/>
      <c r="T74" s="66"/>
      <c r="U74" s="66"/>
      <c r="V74" s="66"/>
      <c r="W74" s="66"/>
      <c r="X74" s="66" t="s">
        <v>380</v>
      </c>
      <c r="Y74" s="66" t="s">
        <v>381</v>
      </c>
      <c r="Z74" s="66" t="s">
        <v>380</v>
      </c>
      <c r="AA74" s="66" t="s">
        <v>381</v>
      </c>
      <c r="AB74" s="66"/>
      <c r="AC74" s="21" t="s">
        <v>382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7:AD74" etc:filterBottomFollowUsedRange="0">
    <extLst/>
  </autoFilter>
  <mergeCells count="44">
    <mergeCell ref="A1:B1"/>
    <mergeCell ref="A2:AB2"/>
    <mergeCell ref="A3:D3"/>
    <mergeCell ref="M4:W4"/>
    <mergeCell ref="M5:T5"/>
    <mergeCell ref="N6:O6"/>
    <mergeCell ref="A8:F8"/>
    <mergeCell ref="B9:C9"/>
    <mergeCell ref="B10:C10"/>
    <mergeCell ref="B33:C33"/>
    <mergeCell ref="B37:C37"/>
    <mergeCell ref="B41:C41"/>
    <mergeCell ref="B52:C52"/>
    <mergeCell ref="B56:C56"/>
    <mergeCell ref="B60:C60"/>
    <mergeCell ref="B62:C62"/>
    <mergeCell ref="B71:C71"/>
    <mergeCell ref="B73:C73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M6:M7"/>
    <mergeCell ref="P6:P7"/>
    <mergeCell ref="Q6:Q7"/>
    <mergeCell ref="R6:R7"/>
    <mergeCell ref="S6:S7"/>
    <mergeCell ref="T6:T7"/>
    <mergeCell ref="U5:U7"/>
    <mergeCell ref="V5:V7"/>
    <mergeCell ref="W5:W7"/>
    <mergeCell ref="X4:X7"/>
    <mergeCell ref="Y4:Y7"/>
    <mergeCell ref="Z4:Z7"/>
    <mergeCell ref="AA4:AA7"/>
    <mergeCell ref="AB4:AB7"/>
  </mergeCells>
  <dataValidations count="4">
    <dataValidation type="list" allowBlank="1" showInputMessage="1" showErrorMessage="1" sqref="D11 D33 D35:D41 D43:D50 D52:D66 D68:D72">
      <formula1>#REF!</formula1>
    </dataValidation>
    <dataValidation type="list" allowBlank="1" showInputMessage="1" showErrorMessage="1" sqref="F12 F74 F28:F33 F35:F40 F43:F50 F52:F60 F62:F72">
      <formula1>"新建,改建,扩建"</formula1>
    </dataValidation>
    <dataValidation type="list" allowBlank="1" showErrorMessage="1" sqref="E13 E34 E51 E67 D74 E5:E10 E15:E32 E73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E14 E33 E11:E12 E35:E50 E52:E66 E68:E72">
      <formula1>INDIRECT(D11)</formula1>
    </dataValidation>
  </dataValidations>
  <pageMargins left="0.393055555555556" right="0.393055555555556" top="0.393055555555556" bottom="0.393055555555556" header="0.298611111111111" footer="0.298611111111111"/>
  <pageSetup paperSize="9" scale="22" fitToHeight="0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G74"/>
  <sheetViews>
    <sheetView showZeros="0" tabSelected="1" view="pageBreakPreview" zoomScale="30" zoomScaleNormal="30" workbookViewId="0">
      <selection activeCell="C11" sqref="C11"/>
    </sheetView>
  </sheetViews>
  <sheetFormatPr defaultColWidth="9" defaultRowHeight="17.6"/>
  <cols>
    <col min="1" max="1" width="16.734375" style="23" customWidth="1"/>
    <col min="2" max="2" width="13.25" style="24" customWidth="1"/>
    <col min="3" max="3" width="55" style="24" customWidth="1"/>
    <col min="4" max="4" width="15.765625" style="24" customWidth="1"/>
    <col min="5" max="5" width="28.078125" style="24" customWidth="1"/>
    <col min="6" max="6" width="13.265625" style="24" customWidth="1"/>
    <col min="7" max="7" width="29.421875" style="24" customWidth="1"/>
    <col min="8" max="8" width="127.1171875" style="25" customWidth="1"/>
    <col min="9" max="9" width="12.6171875" style="25" hidden="1" customWidth="1"/>
    <col min="10" max="10" width="22.25" style="25" hidden="1" customWidth="1"/>
    <col min="11" max="11" width="21.734375" style="26" customWidth="1"/>
    <col min="12" max="13" width="22.0546875" style="27" customWidth="1"/>
    <col min="14" max="14" width="21.3515625" style="27" customWidth="1"/>
    <col min="15" max="15" width="20.921875" style="28" customWidth="1"/>
    <col min="16" max="17" width="17.6953125" style="28" hidden="1" customWidth="1"/>
    <col min="18" max="18" width="19.8984375" style="24" customWidth="1"/>
    <col min="19" max="22" width="16.1484375" style="24" hidden="1" customWidth="1"/>
    <col min="23" max="23" width="22.3046875" style="24" hidden="1" customWidth="1"/>
    <col min="24" max="24" width="18.1171875" style="24" customWidth="1"/>
    <col min="25" max="25" width="30.3828125" style="24" customWidth="1"/>
    <col min="26" max="26" width="18.1171875" style="29" customWidth="1"/>
    <col min="27" max="27" width="18.1171875" style="30" customWidth="1"/>
    <col min="28" max="28" width="16" style="29" customWidth="1"/>
    <col min="29" max="29" width="37.8828125" style="22" hidden="1" customWidth="1"/>
    <col min="30" max="30" width="19.625" style="22" hidden="1" customWidth="1"/>
    <col min="31" max="31" width="25.9609375" style="22" customWidth="1"/>
    <col min="32" max="33" width="16.1484375" style="22" customWidth="1"/>
    <col min="34" max="16384" width="9" style="22"/>
  </cols>
  <sheetData>
    <row r="1" ht="58" customHeight="1" spans="1:33">
      <c r="A1" s="31" t="s">
        <v>0</v>
      </c>
      <c r="B1" s="31"/>
    </row>
    <row r="2" s="16" customFormat="1" ht="84" customHeight="1" spans="1:33">
      <c r="A2" s="32" t="s">
        <v>1</v>
      </c>
      <c r="B2" s="32"/>
      <c r="C2" s="32"/>
      <c r="D2" s="33"/>
      <c r="E2" s="33"/>
      <c r="F2" s="33"/>
      <c r="G2" s="32"/>
      <c r="H2" s="32"/>
      <c r="I2" s="32"/>
      <c r="J2" s="32"/>
      <c r="K2" s="34"/>
      <c r="L2" s="34"/>
      <c r="M2" s="35"/>
      <c r="N2" s="35"/>
      <c r="O2" s="36"/>
      <c r="P2" s="36"/>
      <c r="Q2" s="36"/>
      <c r="R2" s="33"/>
      <c r="S2" s="33"/>
      <c r="T2" s="33"/>
      <c r="U2" s="33"/>
      <c r="V2" s="33"/>
      <c r="W2" s="33"/>
      <c r="X2" s="33"/>
      <c r="Y2" s="33"/>
      <c r="Z2" s="32"/>
      <c r="AA2" s="32"/>
      <c r="AB2" s="32"/>
    </row>
    <row r="3" s="17" customFormat="1" ht="50" customHeight="1" spans="1:33">
      <c r="A3" s="37" t="s">
        <v>2</v>
      </c>
      <c r="B3" s="37"/>
      <c r="C3" s="37"/>
      <c r="D3" s="37"/>
      <c r="E3" s="38"/>
      <c r="F3" s="37"/>
      <c r="G3" s="37"/>
      <c r="H3" s="39"/>
      <c r="I3" s="37"/>
      <c r="J3" s="37"/>
      <c r="K3" s="40"/>
      <c r="L3" s="40"/>
      <c r="M3" s="40">
        <f>N8-34849</f>
        <v>0</v>
      </c>
      <c r="N3" s="40"/>
      <c r="O3" s="41"/>
      <c r="P3" s="41"/>
      <c r="Q3" s="41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</row>
    <row r="4" s="18" customFormat="1" ht="100" customHeight="1" spans="1:33">
      <c r="A4" s="42" t="s">
        <v>3</v>
      </c>
      <c r="B4" s="42" t="s">
        <v>4</v>
      </c>
      <c r="C4" s="42" t="s">
        <v>5</v>
      </c>
      <c r="D4" s="42" t="s">
        <v>6</v>
      </c>
      <c r="E4" s="42" t="s">
        <v>7</v>
      </c>
      <c r="F4" s="42" t="s">
        <v>8</v>
      </c>
      <c r="G4" s="42" t="s">
        <v>9</v>
      </c>
      <c r="H4" s="42" t="s">
        <v>10</v>
      </c>
      <c r="I4" s="42" t="s">
        <v>11</v>
      </c>
      <c r="J4" s="42" t="s">
        <v>12</v>
      </c>
      <c r="K4" s="43" t="s">
        <v>13</v>
      </c>
      <c r="L4" s="44" t="s">
        <v>14</v>
      </c>
      <c r="M4" s="44" t="s">
        <v>15</v>
      </c>
      <c r="N4" s="44"/>
      <c r="O4" s="45"/>
      <c r="P4" s="45"/>
      <c r="Q4" s="45"/>
      <c r="R4" s="42"/>
      <c r="S4" s="42"/>
      <c r="T4" s="42"/>
      <c r="U4" s="42"/>
      <c r="V4" s="42"/>
      <c r="W4" s="42"/>
      <c r="X4" s="42" t="s">
        <v>11</v>
      </c>
      <c r="Y4" s="42" t="s">
        <v>16</v>
      </c>
      <c r="Z4" s="42" t="s">
        <v>17</v>
      </c>
      <c r="AA4" s="42" t="s">
        <v>16</v>
      </c>
      <c r="AB4" s="42" t="s">
        <v>18</v>
      </c>
    </row>
    <row r="5" s="18" customFormat="1" ht="100" customHeight="1" spans="1:33">
      <c r="A5" s="42"/>
      <c r="B5" s="42"/>
      <c r="C5" s="42"/>
      <c r="D5" s="42"/>
      <c r="E5" s="42"/>
      <c r="F5" s="42"/>
      <c r="G5" s="42"/>
      <c r="H5" s="42"/>
      <c r="I5" s="42"/>
      <c r="J5" s="42"/>
      <c r="K5" s="46"/>
      <c r="L5" s="44"/>
      <c r="M5" s="44" t="s">
        <v>19</v>
      </c>
      <c r="N5" s="44"/>
      <c r="O5" s="45"/>
      <c r="P5" s="45"/>
      <c r="Q5" s="45"/>
      <c r="R5" s="42"/>
      <c r="S5" s="42"/>
      <c r="T5" s="42"/>
      <c r="U5" s="42" t="s">
        <v>20</v>
      </c>
      <c r="V5" s="42" t="s">
        <v>21</v>
      </c>
      <c r="W5" s="42" t="s">
        <v>22</v>
      </c>
      <c r="X5" s="42"/>
      <c r="Y5" s="42"/>
      <c r="Z5" s="42"/>
      <c r="AA5" s="42"/>
      <c r="AB5" s="42"/>
    </row>
    <row r="6" s="18" customFormat="1" ht="57" customHeight="1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6"/>
      <c r="L6" s="44"/>
      <c r="M6" s="43" t="s">
        <v>23</v>
      </c>
      <c r="N6" s="47" t="s">
        <v>24</v>
      </c>
      <c r="O6" s="48"/>
      <c r="P6" s="49" t="s">
        <v>25</v>
      </c>
      <c r="Q6" s="49" t="s">
        <v>26</v>
      </c>
      <c r="R6" s="50" t="s">
        <v>27</v>
      </c>
      <c r="S6" s="50" t="s">
        <v>28</v>
      </c>
      <c r="T6" s="50" t="s">
        <v>29</v>
      </c>
      <c r="U6" s="42"/>
      <c r="V6" s="42"/>
      <c r="W6" s="42"/>
      <c r="X6" s="42"/>
      <c r="Y6" s="42"/>
      <c r="Z6" s="42"/>
      <c r="AA6" s="42"/>
      <c r="AB6" s="42"/>
    </row>
    <row r="7" s="18" customFormat="1" ht="66" customHeight="1" spans="1:33">
      <c r="A7" s="42"/>
      <c r="B7" s="42"/>
      <c r="C7" s="42"/>
      <c r="D7" s="42"/>
      <c r="E7" s="42"/>
      <c r="F7" s="42"/>
      <c r="G7" s="42"/>
      <c r="H7" s="42"/>
      <c r="I7" s="42"/>
      <c r="J7" s="42"/>
      <c r="K7" s="51"/>
      <c r="L7" s="44"/>
      <c r="M7" s="51"/>
      <c r="N7" s="44" t="s">
        <v>30</v>
      </c>
      <c r="O7" s="45" t="s">
        <v>31</v>
      </c>
      <c r="P7" s="52"/>
      <c r="Q7" s="52"/>
      <c r="R7" s="53"/>
      <c r="S7" s="53"/>
      <c r="T7" s="53"/>
      <c r="U7" s="42"/>
      <c r="V7" s="42"/>
      <c r="W7" s="42"/>
      <c r="X7" s="42"/>
      <c r="Y7" s="42"/>
      <c r="Z7" s="42"/>
      <c r="AA7" s="42"/>
      <c r="AB7" s="42"/>
    </row>
    <row r="8" s="19" customFormat="1" ht="62" customHeight="1" spans="1:33">
      <c r="A8" s="54" t="s">
        <v>32</v>
      </c>
      <c r="B8" s="54"/>
      <c r="C8" s="54"/>
      <c r="D8" s="54"/>
      <c r="E8" s="54"/>
      <c r="F8" s="54"/>
      <c r="G8" s="54"/>
      <c r="H8" s="55">
        <f>SUM(H9,H60,H62,H71,H73)</f>
        <v>55</v>
      </c>
      <c r="I8" s="56">
        <f>SUM(I9,I60,I62,I71,I73)</f>
        <v>0</v>
      </c>
      <c r="J8" s="56"/>
      <c r="K8" s="57">
        <f>SUM(K9,K60,K62,K71,K73)</f>
        <v>35806</v>
      </c>
      <c r="L8" s="57">
        <f t="shared" ref="K8:W8" si="0">SUBTOTAL(9,L9,L60,L62,L71,L73)</f>
        <v>34949</v>
      </c>
      <c r="M8" s="57">
        <f t="shared" si="0"/>
        <v>34949</v>
      </c>
      <c r="N8" s="57">
        <f t="shared" si="0"/>
        <v>34849</v>
      </c>
      <c r="O8" s="56">
        <f t="shared" si="0"/>
        <v>0</v>
      </c>
      <c r="P8" s="56">
        <f t="shared" si="0"/>
        <v>0</v>
      </c>
      <c r="Q8" s="56">
        <f t="shared" si="0"/>
        <v>0</v>
      </c>
      <c r="R8" s="55">
        <f t="shared" si="0"/>
        <v>100</v>
      </c>
      <c r="S8" s="56">
        <f t="shared" si="0"/>
        <v>0</v>
      </c>
      <c r="T8" s="56">
        <f t="shared" si="0"/>
        <v>0</v>
      </c>
      <c r="U8" s="56">
        <f t="shared" si="0"/>
        <v>0</v>
      </c>
      <c r="V8" s="56">
        <f t="shared" si="0"/>
        <v>0</v>
      </c>
      <c r="W8" s="56">
        <f t="shared" si="0"/>
        <v>0</v>
      </c>
      <c r="X8" s="56"/>
      <c r="Y8" s="56"/>
      <c r="Z8" s="58"/>
      <c r="AA8" s="58"/>
      <c r="AB8" s="58"/>
    </row>
    <row r="9" s="20" customFormat="1" ht="59" customHeight="1" spans="1:33">
      <c r="A9" s="59" t="s">
        <v>33</v>
      </c>
      <c r="B9" s="60" t="s">
        <v>34</v>
      </c>
      <c r="C9" s="61"/>
      <c r="D9" s="62"/>
      <c r="E9" s="59"/>
      <c r="F9" s="59"/>
      <c r="G9" s="59"/>
      <c r="H9" s="59">
        <f>SUM(H10,H35,H39,H43,H53,H56,H7)</f>
        <v>44</v>
      </c>
      <c r="I9" s="54">
        <f>SUM(I10,I35,I39,I43,I53,I56,I7)</f>
        <v>0</v>
      </c>
      <c r="J9" s="54">
        <f>SUM(J10,J35,J39,J43,J53,J56,J7)</f>
        <v>0</v>
      </c>
      <c r="K9" s="59">
        <f>SUM(K10,K35,K39,K43,K53,K56)</f>
        <v>28509.2</v>
      </c>
      <c r="L9" s="59">
        <f t="shared" ref="L9:W9" si="1">SUM(L10,L35,L39,L43,L53,L56)</f>
        <v>27652.2</v>
      </c>
      <c r="M9" s="59">
        <f t="shared" si="1"/>
        <v>27652.2</v>
      </c>
      <c r="N9" s="59">
        <f t="shared" si="1"/>
        <v>27552.2</v>
      </c>
      <c r="O9" s="59">
        <f t="shared" si="1"/>
        <v>0</v>
      </c>
      <c r="P9" s="59">
        <f t="shared" si="1"/>
        <v>0</v>
      </c>
      <c r="Q9" s="59">
        <f t="shared" si="1"/>
        <v>0</v>
      </c>
      <c r="R9" s="59">
        <f t="shared" si="1"/>
        <v>100</v>
      </c>
      <c r="S9" s="59">
        <f t="shared" si="1"/>
        <v>0</v>
      </c>
      <c r="T9" s="59">
        <f t="shared" si="1"/>
        <v>0</v>
      </c>
      <c r="U9" s="59">
        <f t="shared" si="1"/>
        <v>0</v>
      </c>
      <c r="V9" s="59">
        <f t="shared" si="1"/>
        <v>0</v>
      </c>
      <c r="W9" s="59">
        <f t="shared" si="1"/>
        <v>0</v>
      </c>
      <c r="X9" s="59"/>
      <c r="Y9" s="59"/>
      <c r="Z9" s="63"/>
      <c r="AA9" s="63"/>
      <c r="AB9" s="63"/>
      <c r="AE9" s="20" t="s">
        <v>383</v>
      </c>
      <c r="AF9" s="20" t="s">
        <v>384</v>
      </c>
    </row>
    <row r="10" s="20" customFormat="1" ht="59" customHeight="1" spans="1:33">
      <c r="A10" s="59" t="s">
        <v>35</v>
      </c>
      <c r="B10" s="60" t="s">
        <v>36</v>
      </c>
      <c r="C10" s="61"/>
      <c r="D10" s="62"/>
      <c r="E10" s="59"/>
      <c r="F10" s="59"/>
      <c r="G10" s="59"/>
      <c r="H10" s="59">
        <v>25</v>
      </c>
      <c r="I10" s="64"/>
      <c r="J10" s="64"/>
      <c r="K10" s="65">
        <f>SUM(K11:K34)</f>
        <v>14911.2</v>
      </c>
      <c r="L10" s="65">
        <f>SUM(L11:L34)</f>
        <v>14911.2</v>
      </c>
      <c r="M10" s="65">
        <f>SUM(M11:M34)</f>
        <v>14911.2</v>
      </c>
      <c r="N10" s="65">
        <f>SUM(N11:N34)</f>
        <v>14911.2</v>
      </c>
      <c r="O10" s="65">
        <f>SUM(O11:O34)</f>
        <v>0</v>
      </c>
      <c r="P10" s="65">
        <f t="shared" ref="P10:W10" si="2">SUM(P11:P34)</f>
        <v>0</v>
      </c>
      <c r="Q10" s="65">
        <f t="shared" si="2"/>
        <v>0</v>
      </c>
      <c r="R10" s="65">
        <f t="shared" si="2"/>
        <v>0</v>
      </c>
      <c r="S10" s="65">
        <f t="shared" si="2"/>
        <v>0</v>
      </c>
      <c r="T10" s="65">
        <f t="shared" si="2"/>
        <v>0</v>
      </c>
      <c r="U10" s="65">
        <f t="shared" si="2"/>
        <v>0</v>
      </c>
      <c r="V10" s="65">
        <f t="shared" si="2"/>
        <v>0</v>
      </c>
      <c r="W10" s="65">
        <f t="shared" si="2"/>
        <v>0</v>
      </c>
      <c r="X10" s="59"/>
      <c r="Y10" s="59"/>
      <c r="Z10" s="63"/>
      <c r="AA10" s="63"/>
      <c r="AB10" s="63"/>
      <c r="AF10" s="20">
        <f>SUM(AF11:AF74)</f>
        <v>550</v>
      </c>
    </row>
    <row r="11" s="21" customFormat="1" ht="136" customHeight="1" spans="1:33">
      <c r="A11" s="66">
        <v>1</v>
      </c>
      <c r="B11" s="66" t="s">
        <v>37</v>
      </c>
      <c r="C11" s="66" t="s">
        <v>38</v>
      </c>
      <c r="D11" s="66" t="s">
        <v>34</v>
      </c>
      <c r="E11" s="66" t="s">
        <v>39</v>
      </c>
      <c r="F11" s="66" t="s">
        <v>40</v>
      </c>
      <c r="G11" s="66" t="s">
        <v>41</v>
      </c>
      <c r="H11" s="67" t="s">
        <v>385</v>
      </c>
      <c r="I11" s="66" t="s">
        <v>43</v>
      </c>
      <c r="J11" s="66">
        <f>32673+10185</f>
        <v>42858</v>
      </c>
      <c r="K11" s="68">
        <v>550.6</v>
      </c>
      <c r="L11" s="68">
        <f t="shared" ref="L11:L35" si="3">SUM(M11,U11,V11,W11)</f>
        <v>550.6</v>
      </c>
      <c r="M11" s="68">
        <f t="shared" ref="M11:M35" si="4">SUM(N11:T11)</f>
        <v>550.6</v>
      </c>
      <c r="N11" s="68">
        <v>550.6</v>
      </c>
      <c r="O11" s="69"/>
      <c r="P11" s="69"/>
      <c r="Q11" s="69"/>
      <c r="R11" s="66"/>
      <c r="S11" s="66"/>
      <c r="T11" s="66"/>
      <c r="U11" s="66"/>
      <c r="V11" s="66"/>
      <c r="W11" s="66"/>
      <c r="X11" s="66" t="s">
        <v>44</v>
      </c>
      <c r="Y11" s="66" t="s">
        <v>45</v>
      </c>
      <c r="Z11" s="66" t="s">
        <v>44</v>
      </c>
      <c r="AA11" s="66" t="s">
        <v>45</v>
      </c>
      <c r="AB11" s="66"/>
      <c r="AC11" s="21" t="s">
        <v>46</v>
      </c>
      <c r="AD11" s="21" t="s">
        <v>47</v>
      </c>
      <c r="AE11" s="21">
        <f>VLOOKUP(C11,'[1]分单位资金性质（总台账）'!$C:$L,10,0)/10000</f>
        <v>478.2</v>
      </c>
      <c r="AF11" s="21">
        <f>L11-AE11</f>
        <v>72.4</v>
      </c>
      <c r="AG11" s="21" t="s">
        <v>386</v>
      </c>
    </row>
    <row r="12" s="21" customFormat="1" ht="136" customHeight="1" spans="1:33">
      <c r="A12" s="66">
        <v>2</v>
      </c>
      <c r="B12" s="66" t="s">
        <v>48</v>
      </c>
      <c r="C12" s="66" t="s">
        <v>49</v>
      </c>
      <c r="D12" s="66" t="s">
        <v>34</v>
      </c>
      <c r="E12" s="66" t="s">
        <v>50</v>
      </c>
      <c r="F12" s="66" t="s">
        <v>40</v>
      </c>
      <c r="G12" s="70" t="s">
        <v>387</v>
      </c>
      <c r="H12" s="71" t="s">
        <v>388</v>
      </c>
      <c r="I12" s="66" t="s">
        <v>53</v>
      </c>
      <c r="J12" s="66">
        <v>10</v>
      </c>
      <c r="K12" s="68">
        <v>881.6</v>
      </c>
      <c r="L12" s="68">
        <f t="shared" si="3"/>
        <v>881.6</v>
      </c>
      <c r="M12" s="68">
        <f t="shared" si="4"/>
        <v>881.6</v>
      </c>
      <c r="N12" s="68">
        <v>881.6</v>
      </c>
      <c r="O12" s="69"/>
      <c r="P12" s="69"/>
      <c r="Q12" s="69"/>
      <c r="R12" s="66"/>
      <c r="S12" s="66"/>
      <c r="T12" s="66"/>
      <c r="U12" s="66"/>
      <c r="V12" s="66"/>
      <c r="W12" s="66"/>
      <c r="X12" s="66" t="s">
        <v>54</v>
      </c>
      <c r="Y12" s="66" t="s">
        <v>55</v>
      </c>
      <c r="Z12" s="66" t="s">
        <v>56</v>
      </c>
      <c r="AA12" s="66" t="s">
        <v>57</v>
      </c>
      <c r="AB12" s="66"/>
      <c r="AC12" s="21" t="s">
        <v>58</v>
      </c>
      <c r="AD12" s="21" t="s">
        <v>59</v>
      </c>
      <c r="AE12" s="21">
        <f>VLOOKUP(C12,'[1]分单位资金性质（总台账）'!$C:$L,10,0)/10000</f>
        <v>850</v>
      </c>
      <c r="AF12" s="21">
        <f>L12-AE12</f>
        <v>31.6</v>
      </c>
      <c r="AG12" s="21" t="s">
        <v>386</v>
      </c>
    </row>
    <row r="13" s="21" customFormat="1" ht="136" customHeight="1" spans="1:33">
      <c r="A13" s="66">
        <v>3</v>
      </c>
      <c r="B13" s="66" t="s">
        <v>60</v>
      </c>
      <c r="C13" s="66" t="s">
        <v>61</v>
      </c>
      <c r="D13" s="66" t="s">
        <v>34</v>
      </c>
      <c r="E13" s="66" t="s">
        <v>50</v>
      </c>
      <c r="F13" s="66" t="s">
        <v>40</v>
      </c>
      <c r="G13" s="66" t="s">
        <v>62</v>
      </c>
      <c r="H13" s="71" t="s">
        <v>389</v>
      </c>
      <c r="I13" s="66" t="s">
        <v>53</v>
      </c>
      <c r="J13" s="66">
        <v>4.6</v>
      </c>
      <c r="K13" s="68">
        <v>400</v>
      </c>
      <c r="L13" s="68">
        <f t="shared" si="3"/>
        <v>400</v>
      </c>
      <c r="M13" s="68">
        <f t="shared" si="4"/>
        <v>400</v>
      </c>
      <c r="N13" s="68">
        <v>400</v>
      </c>
      <c r="O13" s="69"/>
      <c r="P13" s="69"/>
      <c r="Q13" s="69"/>
      <c r="R13" s="66"/>
      <c r="S13" s="66"/>
      <c r="T13" s="66"/>
      <c r="U13" s="66"/>
      <c r="V13" s="66"/>
      <c r="W13" s="66"/>
      <c r="X13" s="66" t="s">
        <v>64</v>
      </c>
      <c r="Y13" s="66" t="s">
        <v>65</v>
      </c>
      <c r="Z13" s="66" t="s">
        <v>56</v>
      </c>
      <c r="AA13" s="66" t="s">
        <v>57</v>
      </c>
      <c r="AB13" s="66"/>
      <c r="AC13" s="21" t="s">
        <v>66</v>
      </c>
      <c r="AD13" s="21" t="s">
        <v>59</v>
      </c>
      <c r="AE13" s="21">
        <f>VLOOKUP(C13,'[1]分单位资金性质（总台账）'!$C:$L,10,0)/10000</f>
        <v>400</v>
      </c>
      <c r="AF13" s="21">
        <f t="shared" ref="AF13:AF32" si="5">L13-AE13</f>
        <v>0</v>
      </c>
    </row>
    <row r="14" s="21" customFormat="1" ht="136" customHeight="1" spans="1:33">
      <c r="A14" s="66">
        <v>4</v>
      </c>
      <c r="B14" s="66" t="s">
        <v>67</v>
      </c>
      <c r="C14" s="66" t="s">
        <v>68</v>
      </c>
      <c r="D14" s="66" t="s">
        <v>34</v>
      </c>
      <c r="E14" s="66" t="s">
        <v>50</v>
      </c>
      <c r="F14" s="66" t="s">
        <v>40</v>
      </c>
      <c r="G14" s="66" t="s">
        <v>69</v>
      </c>
      <c r="H14" s="71" t="s">
        <v>390</v>
      </c>
      <c r="I14" s="66"/>
      <c r="J14" s="66"/>
      <c r="K14" s="68">
        <v>1331</v>
      </c>
      <c r="L14" s="68">
        <f t="shared" si="3"/>
        <v>1331</v>
      </c>
      <c r="M14" s="68">
        <f t="shared" si="4"/>
        <v>1331</v>
      </c>
      <c r="N14" s="68">
        <v>1331</v>
      </c>
      <c r="O14" s="58"/>
      <c r="P14" s="69"/>
      <c r="Q14" s="69"/>
      <c r="R14" s="66"/>
      <c r="S14" s="66"/>
      <c r="T14" s="66"/>
      <c r="U14" s="66"/>
      <c r="V14" s="66"/>
      <c r="W14" s="66"/>
      <c r="X14" s="66" t="s">
        <v>71</v>
      </c>
      <c r="Y14" s="66" t="s">
        <v>72</v>
      </c>
      <c r="Z14" s="66" t="s">
        <v>56</v>
      </c>
      <c r="AA14" s="66" t="s">
        <v>57</v>
      </c>
      <c r="AB14" s="66"/>
      <c r="AC14" s="21" t="s">
        <v>73</v>
      </c>
      <c r="AD14" s="21" t="s">
        <v>59</v>
      </c>
      <c r="AE14" s="21">
        <f>VLOOKUP(C14,'[1]分单位资金性质（总台账）'!$C:$L,10,0)/10000</f>
        <v>1130</v>
      </c>
      <c r="AF14" s="21">
        <f t="shared" si="5"/>
        <v>201</v>
      </c>
      <c r="AG14" s="21" t="s">
        <v>386</v>
      </c>
    </row>
    <row r="15" s="21" customFormat="1" ht="136" customHeight="1" spans="1:33">
      <c r="A15" s="66">
        <v>5</v>
      </c>
      <c r="B15" s="66" t="s">
        <v>74</v>
      </c>
      <c r="C15" s="66" t="s">
        <v>75</v>
      </c>
      <c r="D15" s="66" t="s">
        <v>34</v>
      </c>
      <c r="E15" s="66" t="s">
        <v>50</v>
      </c>
      <c r="F15" s="66" t="s">
        <v>40</v>
      </c>
      <c r="G15" s="66" t="s">
        <v>391</v>
      </c>
      <c r="H15" s="67" t="s">
        <v>392</v>
      </c>
      <c r="I15" s="66" t="s">
        <v>53</v>
      </c>
      <c r="J15" s="66">
        <v>4.6</v>
      </c>
      <c r="K15" s="68">
        <v>310</v>
      </c>
      <c r="L15" s="68">
        <f t="shared" si="3"/>
        <v>310</v>
      </c>
      <c r="M15" s="68">
        <f t="shared" si="4"/>
        <v>310</v>
      </c>
      <c r="N15" s="68">
        <v>310</v>
      </c>
      <c r="O15" s="68"/>
      <c r="P15" s="69"/>
      <c r="Q15" s="69"/>
      <c r="R15" s="66"/>
      <c r="S15" s="66"/>
      <c r="T15" s="66"/>
      <c r="U15" s="66"/>
      <c r="V15" s="66"/>
      <c r="W15" s="66"/>
      <c r="X15" s="66" t="s">
        <v>78</v>
      </c>
      <c r="Y15" s="66" t="s">
        <v>79</v>
      </c>
      <c r="Z15" s="66" t="s">
        <v>56</v>
      </c>
      <c r="AA15" s="66" t="s">
        <v>57</v>
      </c>
      <c r="AB15" s="66"/>
      <c r="AC15" s="21" t="s">
        <v>80</v>
      </c>
      <c r="AD15" s="21" t="s">
        <v>59</v>
      </c>
      <c r="AE15" s="21">
        <f>VLOOKUP(C15,'[1]分单位资金性质（总台账）'!$C:$L,10,0)/10000</f>
        <v>400</v>
      </c>
      <c r="AF15" s="21">
        <f t="shared" si="5"/>
        <v>-90</v>
      </c>
      <c r="AG15" s="21" t="s">
        <v>393</v>
      </c>
    </row>
    <row r="16" s="21" customFormat="1" ht="136" customHeight="1" spans="1:33">
      <c r="A16" s="66">
        <v>6</v>
      </c>
      <c r="B16" s="66" t="s">
        <v>81</v>
      </c>
      <c r="C16" s="66" t="s">
        <v>82</v>
      </c>
      <c r="D16" s="66" t="s">
        <v>34</v>
      </c>
      <c r="E16" s="66" t="s">
        <v>50</v>
      </c>
      <c r="F16" s="66" t="s">
        <v>40</v>
      </c>
      <c r="G16" s="66" t="s">
        <v>83</v>
      </c>
      <c r="H16" s="71" t="s">
        <v>394</v>
      </c>
      <c r="I16" s="66" t="s">
        <v>53</v>
      </c>
      <c r="J16" s="66">
        <v>15</v>
      </c>
      <c r="K16" s="68">
        <v>1325</v>
      </c>
      <c r="L16" s="68">
        <f t="shared" si="3"/>
        <v>1325</v>
      </c>
      <c r="M16" s="68">
        <f t="shared" si="4"/>
        <v>1325</v>
      </c>
      <c r="N16" s="68">
        <v>1325</v>
      </c>
      <c r="O16" s="69"/>
      <c r="P16" s="69"/>
      <c r="Q16" s="69"/>
      <c r="R16" s="66"/>
      <c r="S16" s="66"/>
      <c r="T16" s="66"/>
      <c r="U16" s="66"/>
      <c r="V16" s="66"/>
      <c r="W16" s="66"/>
      <c r="X16" s="66" t="s">
        <v>85</v>
      </c>
      <c r="Y16" s="66" t="s">
        <v>86</v>
      </c>
      <c r="Z16" s="66" t="s">
        <v>56</v>
      </c>
      <c r="AA16" s="66" t="s">
        <v>57</v>
      </c>
      <c r="AB16" s="66"/>
      <c r="AC16" s="21" t="s">
        <v>87</v>
      </c>
      <c r="AD16" s="21" t="s">
        <v>59</v>
      </c>
      <c r="AE16" s="21">
        <f>VLOOKUP(C16,'[1]分单位资金性质（总台账）'!$C:$L,10,0)/10000</f>
        <v>1275</v>
      </c>
      <c r="AF16" s="21">
        <f t="shared" si="5"/>
        <v>50</v>
      </c>
      <c r="AG16" s="21" t="s">
        <v>386</v>
      </c>
    </row>
    <row r="17" s="21" customFormat="1" ht="186" customHeight="1" spans="1:33">
      <c r="A17" s="66">
        <v>7</v>
      </c>
      <c r="B17" s="66" t="s">
        <v>88</v>
      </c>
      <c r="C17" s="66" t="s">
        <v>89</v>
      </c>
      <c r="D17" s="66" t="s">
        <v>34</v>
      </c>
      <c r="E17" s="66" t="s">
        <v>50</v>
      </c>
      <c r="F17" s="66" t="s">
        <v>40</v>
      </c>
      <c r="G17" s="66" t="s">
        <v>395</v>
      </c>
      <c r="H17" s="71" t="s">
        <v>396</v>
      </c>
      <c r="I17" s="66" t="s">
        <v>92</v>
      </c>
      <c r="J17" s="66">
        <v>1</v>
      </c>
      <c r="K17" s="68">
        <v>400</v>
      </c>
      <c r="L17" s="68">
        <f t="shared" si="3"/>
        <v>400</v>
      </c>
      <c r="M17" s="68">
        <f t="shared" si="4"/>
        <v>400</v>
      </c>
      <c r="N17" s="68">
        <v>400</v>
      </c>
      <c r="O17" s="69"/>
      <c r="P17" s="69"/>
      <c r="Q17" s="69"/>
      <c r="R17" s="66"/>
      <c r="S17" s="66"/>
      <c r="T17" s="66"/>
      <c r="U17" s="66"/>
      <c r="V17" s="66"/>
      <c r="W17" s="66"/>
      <c r="X17" s="66" t="s">
        <v>93</v>
      </c>
      <c r="Y17" s="66" t="s">
        <v>94</v>
      </c>
      <c r="Z17" s="66" t="s">
        <v>56</v>
      </c>
      <c r="AA17" s="66" t="s">
        <v>57</v>
      </c>
      <c r="AB17" s="66"/>
      <c r="AC17" s="21" t="s">
        <v>95</v>
      </c>
      <c r="AD17" s="21" t="s">
        <v>59</v>
      </c>
      <c r="AE17" s="21">
        <f>VLOOKUP(C17,'[1]分单位资金性质（总台账）'!$C:$L,10,0)/10000</f>
        <v>400</v>
      </c>
      <c r="AF17" s="21">
        <f t="shared" si="5"/>
        <v>0</v>
      </c>
    </row>
    <row r="18" s="21" customFormat="1" ht="155" customHeight="1" spans="1:33">
      <c r="A18" s="66">
        <v>8</v>
      </c>
      <c r="B18" s="66" t="s">
        <v>96</v>
      </c>
      <c r="C18" s="66" t="s">
        <v>97</v>
      </c>
      <c r="D18" s="66" t="s">
        <v>34</v>
      </c>
      <c r="E18" s="66" t="s">
        <v>50</v>
      </c>
      <c r="F18" s="66" t="s">
        <v>40</v>
      </c>
      <c r="G18" s="66" t="s">
        <v>98</v>
      </c>
      <c r="H18" s="71" t="s">
        <v>397</v>
      </c>
      <c r="I18" s="66" t="s">
        <v>53</v>
      </c>
      <c r="J18" s="66">
        <v>15</v>
      </c>
      <c r="K18" s="68">
        <v>1300</v>
      </c>
      <c r="L18" s="68">
        <f t="shared" si="3"/>
        <v>1300</v>
      </c>
      <c r="M18" s="68">
        <f t="shared" si="4"/>
        <v>1300</v>
      </c>
      <c r="N18" s="68">
        <v>1300</v>
      </c>
      <c r="O18" s="69"/>
      <c r="P18" s="69"/>
      <c r="Q18" s="69"/>
      <c r="R18" s="66"/>
      <c r="S18" s="66"/>
      <c r="T18" s="66"/>
      <c r="U18" s="66"/>
      <c r="V18" s="66"/>
      <c r="W18" s="66"/>
      <c r="X18" s="66" t="s">
        <v>100</v>
      </c>
      <c r="Y18" s="66" t="s">
        <v>101</v>
      </c>
      <c r="Z18" s="66" t="s">
        <v>56</v>
      </c>
      <c r="AA18" s="66" t="s">
        <v>57</v>
      </c>
      <c r="AB18" s="66"/>
      <c r="AC18" s="21" t="s">
        <v>102</v>
      </c>
      <c r="AD18" s="21" t="s">
        <v>59</v>
      </c>
      <c r="AE18" s="21">
        <f>VLOOKUP(C18,'[1]分单位资金性质（总台账）'!$C:$L,10,0)/10000</f>
        <v>1300</v>
      </c>
      <c r="AF18" s="21">
        <f t="shared" si="5"/>
        <v>0</v>
      </c>
    </row>
    <row r="19" s="21" customFormat="1" ht="136" customHeight="1" spans="1:33">
      <c r="A19" s="66">
        <v>9</v>
      </c>
      <c r="B19" s="66" t="s">
        <v>103</v>
      </c>
      <c r="C19" s="66" t="s">
        <v>104</v>
      </c>
      <c r="D19" s="66" t="s">
        <v>34</v>
      </c>
      <c r="E19" s="66" t="s">
        <v>50</v>
      </c>
      <c r="F19" s="66" t="s">
        <v>40</v>
      </c>
      <c r="G19" s="66" t="s">
        <v>105</v>
      </c>
      <c r="H19" s="71" t="s">
        <v>398</v>
      </c>
      <c r="I19" s="66" t="s">
        <v>53</v>
      </c>
      <c r="J19" s="66">
        <v>6.2</v>
      </c>
      <c r="K19" s="68">
        <v>617</v>
      </c>
      <c r="L19" s="68">
        <f t="shared" si="3"/>
        <v>617</v>
      </c>
      <c r="M19" s="68">
        <f t="shared" si="4"/>
        <v>617</v>
      </c>
      <c r="N19" s="68">
        <v>617</v>
      </c>
      <c r="O19" s="69"/>
      <c r="P19" s="69"/>
      <c r="Q19" s="69"/>
      <c r="R19" s="66"/>
      <c r="S19" s="66"/>
      <c r="T19" s="66"/>
      <c r="U19" s="66"/>
      <c r="V19" s="66"/>
      <c r="W19" s="66"/>
      <c r="X19" s="66" t="s">
        <v>107</v>
      </c>
      <c r="Y19" s="66" t="s">
        <v>108</v>
      </c>
      <c r="Z19" s="66" t="s">
        <v>56</v>
      </c>
      <c r="AA19" s="66" t="s">
        <v>57</v>
      </c>
      <c r="AB19" s="66"/>
      <c r="AC19" s="21" t="s">
        <v>109</v>
      </c>
      <c r="AD19" s="21" t="s">
        <v>59</v>
      </c>
      <c r="AE19" s="21">
        <f>VLOOKUP(C19,'[1]分单位资金性质（总台账）'!$C:$L,10,0)/10000</f>
        <v>527</v>
      </c>
      <c r="AF19" s="21">
        <f t="shared" si="5"/>
        <v>90</v>
      </c>
      <c r="AG19" s="21" t="s">
        <v>386</v>
      </c>
    </row>
    <row r="20" s="21" customFormat="1" ht="136" customHeight="1" spans="1:33">
      <c r="A20" s="66">
        <v>10</v>
      </c>
      <c r="B20" s="66" t="s">
        <v>110</v>
      </c>
      <c r="C20" s="66" t="s">
        <v>111</v>
      </c>
      <c r="D20" s="66" t="s">
        <v>34</v>
      </c>
      <c r="E20" s="66" t="s">
        <v>50</v>
      </c>
      <c r="F20" s="66" t="s">
        <v>40</v>
      </c>
      <c r="G20" s="66" t="s">
        <v>112</v>
      </c>
      <c r="H20" s="71" t="s">
        <v>399</v>
      </c>
      <c r="I20" s="66" t="s">
        <v>53</v>
      </c>
      <c r="J20" s="66">
        <v>21</v>
      </c>
      <c r="K20" s="68">
        <v>1800</v>
      </c>
      <c r="L20" s="68">
        <f t="shared" si="3"/>
        <v>1800</v>
      </c>
      <c r="M20" s="68">
        <f t="shared" si="4"/>
        <v>1800</v>
      </c>
      <c r="N20" s="68">
        <v>1800</v>
      </c>
      <c r="O20" s="69"/>
      <c r="P20" s="69"/>
      <c r="Q20" s="69"/>
      <c r="R20" s="66"/>
      <c r="S20" s="66"/>
      <c r="T20" s="66"/>
      <c r="U20" s="66"/>
      <c r="V20" s="66"/>
      <c r="W20" s="66"/>
      <c r="X20" s="66" t="s">
        <v>114</v>
      </c>
      <c r="Y20" s="66" t="s">
        <v>115</v>
      </c>
      <c r="Z20" s="66" t="s">
        <v>56</v>
      </c>
      <c r="AA20" s="66" t="s">
        <v>57</v>
      </c>
      <c r="AB20" s="66"/>
      <c r="AC20" s="21" t="s">
        <v>116</v>
      </c>
      <c r="AD20" s="21" t="s">
        <v>59</v>
      </c>
      <c r="AE20" s="21">
        <f>VLOOKUP(C20,'[1]分单位资金性质（总台账）'!$C:$L,10,0)/10000</f>
        <v>1800</v>
      </c>
      <c r="AF20" s="21">
        <f t="shared" si="5"/>
        <v>0</v>
      </c>
    </row>
    <row r="21" s="21" customFormat="1" ht="136" customHeight="1" spans="1:33">
      <c r="A21" s="66">
        <v>11</v>
      </c>
      <c r="B21" s="66" t="s">
        <v>117</v>
      </c>
      <c r="C21" s="66" t="s">
        <v>118</v>
      </c>
      <c r="D21" s="66" t="s">
        <v>34</v>
      </c>
      <c r="E21" s="66" t="s">
        <v>50</v>
      </c>
      <c r="F21" s="66" t="s">
        <v>40</v>
      </c>
      <c r="G21" s="66" t="s">
        <v>119</v>
      </c>
      <c r="H21" s="67" t="s">
        <v>400</v>
      </c>
      <c r="I21" s="66" t="s">
        <v>53</v>
      </c>
      <c r="J21" s="66">
        <v>10</v>
      </c>
      <c r="K21" s="68">
        <v>870</v>
      </c>
      <c r="L21" s="68">
        <f t="shared" si="3"/>
        <v>870</v>
      </c>
      <c r="M21" s="68">
        <f t="shared" si="4"/>
        <v>870</v>
      </c>
      <c r="N21" s="68">
        <v>870</v>
      </c>
      <c r="O21" s="69"/>
      <c r="P21" s="69"/>
      <c r="Q21" s="69"/>
      <c r="R21" s="66"/>
      <c r="S21" s="66"/>
      <c r="T21" s="66"/>
      <c r="U21" s="66"/>
      <c r="V21" s="66"/>
      <c r="W21" s="66"/>
      <c r="X21" s="66" t="s">
        <v>121</v>
      </c>
      <c r="Y21" s="66" t="s">
        <v>122</v>
      </c>
      <c r="Z21" s="66" t="s">
        <v>56</v>
      </c>
      <c r="AA21" s="66" t="s">
        <v>57</v>
      </c>
      <c r="AB21" s="66"/>
      <c r="AC21" s="21" t="s">
        <v>123</v>
      </c>
      <c r="AD21" s="21" t="s">
        <v>59</v>
      </c>
      <c r="AE21" s="21">
        <f>VLOOKUP(C21,'[1]分单位资金性质（总台账）'!$C:$L,10,0)/10000</f>
        <v>850</v>
      </c>
      <c r="AF21" s="21">
        <f t="shared" si="5"/>
        <v>20</v>
      </c>
      <c r="AG21" s="21" t="s">
        <v>386</v>
      </c>
    </row>
    <row r="22" s="21" customFormat="1" ht="136" customHeight="1" spans="1:33">
      <c r="A22" s="66">
        <v>12</v>
      </c>
      <c r="B22" s="66" t="s">
        <v>124</v>
      </c>
      <c r="C22" s="66" t="s">
        <v>125</v>
      </c>
      <c r="D22" s="66" t="s">
        <v>34</v>
      </c>
      <c r="E22" s="66" t="s">
        <v>50</v>
      </c>
      <c r="F22" s="66" t="s">
        <v>40</v>
      </c>
      <c r="G22" s="66" t="s">
        <v>126</v>
      </c>
      <c r="H22" s="71" t="s">
        <v>91</v>
      </c>
      <c r="I22" s="66" t="s">
        <v>92</v>
      </c>
      <c r="J22" s="66">
        <v>3</v>
      </c>
      <c r="K22" s="68">
        <v>400</v>
      </c>
      <c r="L22" s="68">
        <f t="shared" si="3"/>
        <v>400</v>
      </c>
      <c r="M22" s="68">
        <f t="shared" si="4"/>
        <v>400</v>
      </c>
      <c r="N22" s="68">
        <v>400</v>
      </c>
      <c r="O22" s="69"/>
      <c r="P22" s="69"/>
      <c r="Q22" s="69"/>
      <c r="R22" s="66"/>
      <c r="S22" s="66"/>
      <c r="T22" s="66"/>
      <c r="U22" s="66"/>
      <c r="V22" s="66"/>
      <c r="W22" s="66"/>
      <c r="X22" s="66" t="s">
        <v>126</v>
      </c>
      <c r="Y22" s="66" t="s">
        <v>128</v>
      </c>
      <c r="Z22" s="66" t="s">
        <v>56</v>
      </c>
      <c r="AA22" s="66" t="s">
        <v>57</v>
      </c>
      <c r="AB22" s="66"/>
      <c r="AC22" s="21" t="s">
        <v>129</v>
      </c>
      <c r="AD22" s="21" t="s">
        <v>59</v>
      </c>
      <c r="AE22" s="21">
        <f>VLOOKUP(C22,'[1]分单位资金性质（总台账）'!$C:$L,10,0)/10000</f>
        <v>400</v>
      </c>
      <c r="AF22" s="21">
        <f t="shared" si="5"/>
        <v>0</v>
      </c>
    </row>
    <row r="23" s="21" customFormat="1" ht="136" customHeight="1" spans="1:33">
      <c r="A23" s="66">
        <v>13</v>
      </c>
      <c r="B23" s="66" t="s">
        <v>130</v>
      </c>
      <c r="C23" s="66" t="s">
        <v>131</v>
      </c>
      <c r="D23" s="66" t="s">
        <v>34</v>
      </c>
      <c r="E23" s="66" t="s">
        <v>50</v>
      </c>
      <c r="F23" s="66" t="s">
        <v>40</v>
      </c>
      <c r="G23" s="66" t="s">
        <v>401</v>
      </c>
      <c r="H23" s="71" t="s">
        <v>402</v>
      </c>
      <c r="I23" s="66" t="s">
        <v>92</v>
      </c>
      <c r="J23" s="66">
        <v>1</v>
      </c>
      <c r="K23" s="68">
        <v>366</v>
      </c>
      <c r="L23" s="68">
        <f t="shared" si="3"/>
        <v>366</v>
      </c>
      <c r="M23" s="68">
        <f t="shared" si="4"/>
        <v>366</v>
      </c>
      <c r="N23" s="68">
        <v>366</v>
      </c>
      <c r="O23" s="69"/>
      <c r="P23" s="69"/>
      <c r="Q23" s="69"/>
      <c r="R23" s="66"/>
      <c r="S23" s="66"/>
      <c r="T23" s="66"/>
      <c r="U23" s="66"/>
      <c r="V23" s="66"/>
      <c r="W23" s="66"/>
      <c r="X23" s="66" t="s">
        <v>134</v>
      </c>
      <c r="Y23" s="66" t="s">
        <v>219</v>
      </c>
      <c r="Z23" s="66" t="s">
        <v>56</v>
      </c>
      <c r="AA23" s="66" t="s">
        <v>57</v>
      </c>
      <c r="AB23" s="66"/>
      <c r="AC23" s="21" t="s">
        <v>136</v>
      </c>
      <c r="AD23" s="21" t="s">
        <v>59</v>
      </c>
      <c r="AE23" s="21">
        <f>VLOOKUP(C23,'[1]分单位资金性质（总台账）'!$C:$L,10,0)/10000</f>
        <v>340</v>
      </c>
      <c r="AF23" s="21">
        <f t="shared" si="5"/>
        <v>26</v>
      </c>
      <c r="AG23" s="21" t="s">
        <v>386</v>
      </c>
    </row>
    <row r="24" s="21" customFormat="1" ht="221" customHeight="1" spans="1:33">
      <c r="A24" s="66">
        <v>14</v>
      </c>
      <c r="B24" s="66" t="s">
        <v>137</v>
      </c>
      <c r="C24" s="66" t="s">
        <v>138</v>
      </c>
      <c r="D24" s="66" t="s">
        <v>34</v>
      </c>
      <c r="E24" s="66" t="s">
        <v>50</v>
      </c>
      <c r="F24" s="66" t="s">
        <v>40</v>
      </c>
      <c r="G24" s="66" t="s">
        <v>139</v>
      </c>
      <c r="H24" s="71" t="s">
        <v>403</v>
      </c>
      <c r="I24" s="66" t="s">
        <v>92</v>
      </c>
      <c r="J24" s="66">
        <v>3</v>
      </c>
      <c r="K24" s="68">
        <v>630</v>
      </c>
      <c r="L24" s="68">
        <f t="shared" si="3"/>
        <v>630</v>
      </c>
      <c r="M24" s="68">
        <f t="shared" si="4"/>
        <v>630</v>
      </c>
      <c r="N24" s="68">
        <v>630</v>
      </c>
      <c r="O24" s="69"/>
      <c r="P24" s="69"/>
      <c r="Q24" s="69"/>
      <c r="R24" s="66"/>
      <c r="S24" s="66"/>
      <c r="T24" s="66"/>
      <c r="U24" s="66"/>
      <c r="V24" s="66"/>
      <c r="W24" s="66"/>
      <c r="X24" s="66" t="s">
        <v>141</v>
      </c>
      <c r="Y24" s="66" t="s">
        <v>142</v>
      </c>
      <c r="Z24" s="66" t="s">
        <v>56</v>
      </c>
      <c r="AA24" s="66" t="s">
        <v>57</v>
      </c>
      <c r="AB24" s="66"/>
      <c r="AC24" s="21" t="s">
        <v>143</v>
      </c>
      <c r="AD24" s="21" t="s">
        <v>59</v>
      </c>
      <c r="AE24" s="21">
        <f>VLOOKUP(C24,'[1]分单位资金性质（总台账）'!$C:$L,10,0)/10000</f>
        <v>800</v>
      </c>
      <c r="AF24" s="21">
        <f t="shared" si="5"/>
        <v>-170</v>
      </c>
      <c r="AG24" s="21" t="s">
        <v>393</v>
      </c>
    </row>
    <row r="25" s="21" customFormat="1" ht="241" customHeight="1" spans="1:33">
      <c r="A25" s="66">
        <v>15</v>
      </c>
      <c r="B25" s="66" t="s">
        <v>144</v>
      </c>
      <c r="C25" s="66" t="s">
        <v>145</v>
      </c>
      <c r="D25" s="66" t="s">
        <v>34</v>
      </c>
      <c r="E25" s="66" t="s">
        <v>50</v>
      </c>
      <c r="F25" s="66" t="s">
        <v>40</v>
      </c>
      <c r="G25" s="66" t="s">
        <v>146</v>
      </c>
      <c r="H25" s="71" t="s">
        <v>404</v>
      </c>
      <c r="I25" s="66" t="s">
        <v>92</v>
      </c>
      <c r="J25" s="66">
        <v>1</v>
      </c>
      <c r="K25" s="68">
        <v>650</v>
      </c>
      <c r="L25" s="68">
        <f t="shared" si="3"/>
        <v>650</v>
      </c>
      <c r="M25" s="68">
        <f t="shared" si="4"/>
        <v>650</v>
      </c>
      <c r="N25" s="68">
        <v>650</v>
      </c>
      <c r="O25" s="69"/>
      <c r="P25" s="69"/>
      <c r="Q25" s="69"/>
      <c r="R25" s="66"/>
      <c r="S25" s="66"/>
      <c r="T25" s="66"/>
      <c r="U25" s="66"/>
      <c r="V25" s="66"/>
      <c r="W25" s="66"/>
      <c r="X25" s="66" t="s">
        <v>148</v>
      </c>
      <c r="Y25" s="66" t="s">
        <v>149</v>
      </c>
      <c r="Z25" s="66" t="s">
        <v>56</v>
      </c>
      <c r="AA25" s="66" t="s">
        <v>57</v>
      </c>
      <c r="AB25" s="66"/>
      <c r="AC25" s="21" t="s">
        <v>150</v>
      </c>
      <c r="AD25" s="21" t="s">
        <v>59</v>
      </c>
      <c r="AE25" s="21">
        <f>VLOOKUP(C25,'[1]分单位资金性质（总台账）'!$C:$L,10,0)/10000</f>
        <v>650</v>
      </c>
      <c r="AF25" s="21">
        <f t="shared" si="5"/>
        <v>0</v>
      </c>
    </row>
    <row r="26" s="21" customFormat="1" ht="145" customHeight="1" spans="1:33">
      <c r="A26" s="66">
        <v>16</v>
      </c>
      <c r="B26" s="66" t="s">
        <v>151</v>
      </c>
      <c r="C26" s="66" t="s">
        <v>152</v>
      </c>
      <c r="D26" s="66" t="s">
        <v>34</v>
      </c>
      <c r="E26" s="66" t="s">
        <v>50</v>
      </c>
      <c r="F26" s="66" t="s">
        <v>40</v>
      </c>
      <c r="G26" s="66" t="s">
        <v>153</v>
      </c>
      <c r="H26" s="67" t="s">
        <v>405</v>
      </c>
      <c r="I26" s="66" t="s">
        <v>92</v>
      </c>
      <c r="J26" s="66">
        <v>2</v>
      </c>
      <c r="K26" s="68">
        <v>750</v>
      </c>
      <c r="L26" s="68">
        <f t="shared" si="3"/>
        <v>750</v>
      </c>
      <c r="M26" s="68">
        <f t="shared" si="4"/>
        <v>750</v>
      </c>
      <c r="N26" s="68">
        <v>750</v>
      </c>
      <c r="O26" s="69"/>
      <c r="P26" s="69"/>
      <c r="Q26" s="69"/>
      <c r="R26" s="66"/>
      <c r="S26" s="66"/>
      <c r="T26" s="66"/>
      <c r="U26" s="66"/>
      <c r="V26" s="66"/>
      <c r="W26" s="66"/>
      <c r="X26" s="66" t="s">
        <v>155</v>
      </c>
      <c r="Y26" s="66" t="s">
        <v>156</v>
      </c>
      <c r="Z26" s="66" t="s">
        <v>56</v>
      </c>
      <c r="AA26" s="66" t="s">
        <v>57</v>
      </c>
      <c r="AB26" s="66"/>
      <c r="AC26" s="21" t="s">
        <v>157</v>
      </c>
      <c r="AD26" s="21" t="s">
        <v>59</v>
      </c>
      <c r="AE26" s="21">
        <f>VLOOKUP(C26,'[1]分单位资金性质（总台账）'!$C:$L,10,0)/10000</f>
        <v>700</v>
      </c>
      <c r="AF26" s="21">
        <f t="shared" si="5"/>
        <v>50</v>
      </c>
      <c r="AG26" s="21" t="s">
        <v>386</v>
      </c>
    </row>
    <row r="27" s="21" customFormat="1" ht="145" customHeight="1" spans="1:33">
      <c r="A27" s="66">
        <v>17</v>
      </c>
      <c r="B27" s="66" t="s">
        <v>158</v>
      </c>
      <c r="C27" s="66" t="s">
        <v>159</v>
      </c>
      <c r="D27" s="66" t="s">
        <v>34</v>
      </c>
      <c r="E27" s="66" t="s">
        <v>50</v>
      </c>
      <c r="F27" s="66" t="s">
        <v>40</v>
      </c>
      <c r="G27" s="66" t="s">
        <v>160</v>
      </c>
      <c r="H27" s="71" t="s">
        <v>161</v>
      </c>
      <c r="I27" s="66" t="s">
        <v>92</v>
      </c>
      <c r="J27" s="66">
        <v>2</v>
      </c>
      <c r="K27" s="68">
        <v>375</v>
      </c>
      <c r="L27" s="68">
        <f t="shared" si="3"/>
        <v>375</v>
      </c>
      <c r="M27" s="68">
        <f t="shared" si="4"/>
        <v>375</v>
      </c>
      <c r="N27" s="68">
        <v>375</v>
      </c>
      <c r="O27" s="69"/>
      <c r="P27" s="69"/>
      <c r="Q27" s="69"/>
      <c r="R27" s="66"/>
      <c r="S27" s="66"/>
      <c r="T27" s="66"/>
      <c r="U27" s="66"/>
      <c r="V27" s="66"/>
      <c r="W27" s="66"/>
      <c r="X27" s="66" t="s">
        <v>54</v>
      </c>
      <c r="Y27" s="66" t="s">
        <v>55</v>
      </c>
      <c r="Z27" s="66" t="s">
        <v>56</v>
      </c>
      <c r="AA27" s="66" t="s">
        <v>57</v>
      </c>
      <c r="AB27" s="66"/>
      <c r="AC27" s="21" t="s">
        <v>58</v>
      </c>
      <c r="AD27" s="21" t="s">
        <v>59</v>
      </c>
      <c r="AE27" s="21">
        <f>VLOOKUP(C27,'[1]分单位资金性质（总台账）'!$C:$L,10,0)/10000</f>
        <v>375</v>
      </c>
      <c r="AF27" s="21">
        <f t="shared" si="5"/>
        <v>0</v>
      </c>
    </row>
    <row r="28" s="21" customFormat="1" ht="170" customHeight="1" spans="1:33">
      <c r="A28" s="66">
        <v>18</v>
      </c>
      <c r="B28" s="72" t="s">
        <v>162</v>
      </c>
      <c r="C28" s="66" t="s">
        <v>163</v>
      </c>
      <c r="D28" s="66" t="s">
        <v>34</v>
      </c>
      <c r="E28" s="66" t="s">
        <v>50</v>
      </c>
      <c r="F28" s="66" t="s">
        <v>40</v>
      </c>
      <c r="G28" s="66" t="s">
        <v>164</v>
      </c>
      <c r="H28" s="71" t="s">
        <v>165</v>
      </c>
      <c r="I28" s="66"/>
      <c r="J28" s="66"/>
      <c r="K28" s="68">
        <v>305</v>
      </c>
      <c r="L28" s="68">
        <f t="shared" si="3"/>
        <v>305</v>
      </c>
      <c r="M28" s="68">
        <f t="shared" si="4"/>
        <v>305</v>
      </c>
      <c r="N28" s="68">
        <v>305</v>
      </c>
      <c r="O28" s="58"/>
      <c r="P28" s="69"/>
      <c r="Q28" s="69"/>
      <c r="R28" s="66"/>
      <c r="S28" s="66"/>
      <c r="T28" s="66"/>
      <c r="U28" s="66"/>
      <c r="V28" s="66"/>
      <c r="W28" s="66"/>
      <c r="X28" s="66" t="s">
        <v>114</v>
      </c>
      <c r="Y28" s="66" t="s">
        <v>115</v>
      </c>
      <c r="Z28" s="66" t="s">
        <v>166</v>
      </c>
      <c r="AA28" s="66" t="s">
        <v>167</v>
      </c>
      <c r="AB28" s="66"/>
      <c r="AC28" s="21" t="s">
        <v>116</v>
      </c>
      <c r="AD28" s="21" t="s">
        <v>59</v>
      </c>
      <c r="AE28" s="21">
        <f>VLOOKUP(C28,'[1]分单位资金性质（总台账）'!$C:$L,10,0)/10000</f>
        <v>305</v>
      </c>
      <c r="AF28" s="21">
        <f t="shared" si="5"/>
        <v>0</v>
      </c>
    </row>
    <row r="29" s="21" customFormat="1" ht="170" customHeight="1" spans="1:33">
      <c r="A29" s="66">
        <v>19</v>
      </c>
      <c r="B29" s="72" t="s">
        <v>168</v>
      </c>
      <c r="C29" s="66" t="s">
        <v>169</v>
      </c>
      <c r="D29" s="66" t="s">
        <v>34</v>
      </c>
      <c r="E29" s="66" t="s">
        <v>50</v>
      </c>
      <c r="F29" s="66" t="s">
        <v>40</v>
      </c>
      <c r="G29" s="70" t="s">
        <v>406</v>
      </c>
      <c r="H29" s="71" t="s">
        <v>171</v>
      </c>
      <c r="I29" s="66"/>
      <c r="J29" s="66"/>
      <c r="K29" s="68">
        <v>400</v>
      </c>
      <c r="L29" s="68">
        <f t="shared" si="3"/>
        <v>400</v>
      </c>
      <c r="M29" s="68">
        <f t="shared" si="4"/>
        <v>400</v>
      </c>
      <c r="N29" s="68">
        <v>400</v>
      </c>
      <c r="O29" s="58"/>
      <c r="P29" s="69"/>
      <c r="Q29" s="69"/>
      <c r="R29" s="66"/>
      <c r="S29" s="66"/>
      <c r="T29" s="66"/>
      <c r="U29" s="66"/>
      <c r="V29" s="66"/>
      <c r="W29" s="66"/>
      <c r="X29" s="66" t="s">
        <v>121</v>
      </c>
      <c r="Y29" s="66" t="s">
        <v>122</v>
      </c>
      <c r="Z29" s="66" t="s">
        <v>166</v>
      </c>
      <c r="AA29" s="66" t="s">
        <v>167</v>
      </c>
      <c r="AB29" s="66"/>
      <c r="AC29" s="21" t="s">
        <v>123</v>
      </c>
      <c r="AD29" s="21" t="s">
        <v>59</v>
      </c>
      <c r="AE29" s="21">
        <f>VLOOKUP(C29,'[1]分单位资金性质（总台账）'!$C:$L,10,0)/10000</f>
        <v>418</v>
      </c>
      <c r="AF29" s="21">
        <f t="shared" si="5"/>
        <v>-18</v>
      </c>
      <c r="AG29" s="21" t="s">
        <v>393</v>
      </c>
    </row>
    <row r="30" s="21" customFormat="1" ht="170" customHeight="1" spans="1:33">
      <c r="A30" s="66">
        <v>20</v>
      </c>
      <c r="B30" s="72" t="s">
        <v>172</v>
      </c>
      <c r="C30" s="66" t="s">
        <v>173</v>
      </c>
      <c r="D30" s="66" t="s">
        <v>34</v>
      </c>
      <c r="E30" s="66" t="s">
        <v>50</v>
      </c>
      <c r="F30" s="66" t="s">
        <v>40</v>
      </c>
      <c r="G30" s="66" t="s">
        <v>174</v>
      </c>
      <c r="H30" s="71" t="s">
        <v>175</v>
      </c>
      <c r="I30" s="66"/>
      <c r="J30" s="66"/>
      <c r="K30" s="68">
        <v>350</v>
      </c>
      <c r="L30" s="68">
        <f t="shared" si="3"/>
        <v>350</v>
      </c>
      <c r="M30" s="68">
        <f t="shared" si="4"/>
        <v>350</v>
      </c>
      <c r="N30" s="68">
        <v>350</v>
      </c>
      <c r="O30" s="68"/>
      <c r="P30" s="69"/>
      <c r="Q30" s="69"/>
      <c r="R30" s="66"/>
      <c r="S30" s="66"/>
      <c r="T30" s="66"/>
      <c r="U30" s="66"/>
      <c r="V30" s="66"/>
      <c r="W30" s="66"/>
      <c r="X30" s="66" t="s">
        <v>54</v>
      </c>
      <c r="Y30" s="66" t="s">
        <v>55</v>
      </c>
      <c r="Z30" s="66" t="s">
        <v>166</v>
      </c>
      <c r="AA30" s="66" t="s">
        <v>167</v>
      </c>
      <c r="AB30" s="66"/>
      <c r="AC30" s="21" t="s">
        <v>58</v>
      </c>
      <c r="AD30" s="21" t="s">
        <v>59</v>
      </c>
      <c r="AE30" s="21">
        <f>VLOOKUP(C30,'[1]分单位资金性质（总台账）'!$C:$L,10,0)/10000</f>
        <v>358</v>
      </c>
      <c r="AF30" s="21">
        <f t="shared" si="5"/>
        <v>-8</v>
      </c>
      <c r="AG30" s="21" t="s">
        <v>393</v>
      </c>
    </row>
    <row r="31" s="21" customFormat="1" ht="170" customHeight="1" spans="1:33">
      <c r="A31" s="66">
        <v>21</v>
      </c>
      <c r="B31" s="72" t="s">
        <v>176</v>
      </c>
      <c r="C31" s="66" t="s">
        <v>177</v>
      </c>
      <c r="D31" s="66" t="s">
        <v>34</v>
      </c>
      <c r="E31" s="66" t="s">
        <v>50</v>
      </c>
      <c r="F31" s="66" t="s">
        <v>40</v>
      </c>
      <c r="G31" s="66" t="s">
        <v>178</v>
      </c>
      <c r="H31" s="71" t="s">
        <v>179</v>
      </c>
      <c r="I31" s="66"/>
      <c r="J31" s="66"/>
      <c r="K31" s="68">
        <v>490</v>
      </c>
      <c r="L31" s="68">
        <f t="shared" si="3"/>
        <v>490</v>
      </c>
      <c r="M31" s="68">
        <f t="shared" si="4"/>
        <v>490</v>
      </c>
      <c r="N31" s="68">
        <v>490</v>
      </c>
      <c r="O31" s="58"/>
      <c r="P31" s="69"/>
      <c r="Q31" s="69"/>
      <c r="R31" s="66"/>
      <c r="S31" s="66"/>
      <c r="T31" s="66"/>
      <c r="U31" s="66"/>
      <c r="V31" s="66"/>
      <c r="W31" s="66"/>
      <c r="X31" s="66" t="s">
        <v>180</v>
      </c>
      <c r="Y31" s="66" t="s">
        <v>181</v>
      </c>
      <c r="Z31" s="66" t="s">
        <v>166</v>
      </c>
      <c r="AA31" s="66" t="s">
        <v>167</v>
      </c>
      <c r="AB31" s="66"/>
      <c r="AC31" s="21" t="s">
        <v>182</v>
      </c>
      <c r="AD31" s="21" t="s">
        <v>59</v>
      </c>
      <c r="AE31" s="21">
        <f>VLOOKUP(C31,'[1]分单位资金性质（总台账）'!$C:$L,10,0)/10000</f>
        <v>495</v>
      </c>
      <c r="AF31" s="21">
        <f t="shared" si="5"/>
        <v>-5</v>
      </c>
      <c r="AG31" s="21" t="s">
        <v>393</v>
      </c>
    </row>
    <row r="32" s="21" customFormat="1" ht="170" customHeight="1" spans="1:33">
      <c r="A32" s="66">
        <v>22</v>
      </c>
      <c r="B32" s="72" t="s">
        <v>183</v>
      </c>
      <c r="C32" s="66" t="s">
        <v>184</v>
      </c>
      <c r="D32" s="66" t="s">
        <v>34</v>
      </c>
      <c r="E32" s="66" t="s">
        <v>50</v>
      </c>
      <c r="F32" s="66" t="s">
        <v>40</v>
      </c>
      <c r="G32" s="66" t="s">
        <v>185</v>
      </c>
      <c r="H32" s="71" t="s">
        <v>186</v>
      </c>
      <c r="I32" s="66"/>
      <c r="J32" s="66"/>
      <c r="K32" s="68">
        <v>210</v>
      </c>
      <c r="L32" s="68">
        <f t="shared" si="3"/>
        <v>210</v>
      </c>
      <c r="M32" s="68">
        <f t="shared" si="4"/>
        <v>210</v>
      </c>
      <c r="N32" s="68">
        <v>210</v>
      </c>
      <c r="O32" s="58"/>
      <c r="P32" s="69"/>
      <c r="Q32" s="69"/>
      <c r="R32" s="66"/>
      <c r="S32" s="66"/>
      <c r="T32" s="66"/>
      <c r="U32" s="66"/>
      <c r="V32" s="66"/>
      <c r="W32" s="66"/>
      <c r="X32" s="66" t="s">
        <v>85</v>
      </c>
      <c r="Y32" s="66" t="s">
        <v>86</v>
      </c>
      <c r="Z32" s="66" t="s">
        <v>166</v>
      </c>
      <c r="AA32" s="66" t="s">
        <v>167</v>
      </c>
      <c r="AB32" s="66"/>
      <c r="AC32" s="21" t="s">
        <v>87</v>
      </c>
      <c r="AD32" s="21" t="s">
        <v>59</v>
      </c>
      <c r="AE32" s="21">
        <f>VLOOKUP(C32,'[1]分单位资金性质（总台账）'!$C:$L,10,0)/10000</f>
        <v>216</v>
      </c>
      <c r="AF32" s="21">
        <f t="shared" si="5"/>
        <v>-6</v>
      </c>
      <c r="AG32" s="21" t="s">
        <v>393</v>
      </c>
    </row>
    <row r="33" s="21" customFormat="1" ht="170" customHeight="1" spans="1:33">
      <c r="A33" s="66">
        <v>23</v>
      </c>
      <c r="B33" s="72" t="s">
        <v>407</v>
      </c>
      <c r="C33" s="66" t="s">
        <v>408</v>
      </c>
      <c r="D33" s="66" t="s">
        <v>34</v>
      </c>
      <c r="E33" s="66" t="s">
        <v>50</v>
      </c>
      <c r="F33" s="66" t="s">
        <v>40</v>
      </c>
      <c r="G33" s="66" t="s">
        <v>409</v>
      </c>
      <c r="H33" s="67" t="s">
        <v>410</v>
      </c>
      <c r="I33" s="66"/>
      <c r="J33" s="66"/>
      <c r="K33" s="68">
        <v>100</v>
      </c>
      <c r="L33" s="68">
        <f t="shared" si="3"/>
        <v>100</v>
      </c>
      <c r="M33" s="68">
        <f t="shared" si="4"/>
        <v>100</v>
      </c>
      <c r="N33" s="68">
        <v>100</v>
      </c>
      <c r="O33" s="58"/>
      <c r="P33" s="69"/>
      <c r="Q33" s="69"/>
      <c r="R33" s="66"/>
      <c r="S33" s="66"/>
      <c r="T33" s="66"/>
      <c r="U33" s="66"/>
      <c r="V33" s="66"/>
      <c r="W33" s="66"/>
      <c r="X33" s="66" t="s">
        <v>212</v>
      </c>
      <c r="Y33" s="66" t="s">
        <v>213</v>
      </c>
      <c r="Z33" s="66" t="s">
        <v>166</v>
      </c>
      <c r="AA33" s="66" t="s">
        <v>167</v>
      </c>
      <c r="AB33" s="66"/>
      <c r="AE33" s="21">
        <f>VLOOKUP(C33,'[1]分单位资金性质（总台账）'!$C:$L,10,0)/10000</f>
        <v>100</v>
      </c>
    </row>
    <row r="34" s="21" customFormat="1" ht="170" customHeight="1" spans="1:33">
      <c r="A34" s="66">
        <v>24</v>
      </c>
      <c r="B34" s="72" t="s">
        <v>411</v>
      </c>
      <c r="C34" s="66" t="s">
        <v>412</v>
      </c>
      <c r="D34" s="66" t="s">
        <v>34</v>
      </c>
      <c r="E34" s="66" t="s">
        <v>50</v>
      </c>
      <c r="F34" s="66" t="s">
        <v>40</v>
      </c>
      <c r="G34" s="66" t="s">
        <v>413</v>
      </c>
      <c r="H34" s="71" t="s">
        <v>414</v>
      </c>
      <c r="I34" s="66"/>
      <c r="J34" s="66"/>
      <c r="K34" s="68">
        <v>100</v>
      </c>
      <c r="L34" s="68">
        <f t="shared" si="3"/>
        <v>100</v>
      </c>
      <c r="M34" s="68">
        <f t="shared" si="4"/>
        <v>100</v>
      </c>
      <c r="N34" s="68">
        <v>100</v>
      </c>
      <c r="O34" s="58"/>
      <c r="P34" s="69"/>
      <c r="Q34" s="69"/>
      <c r="R34" s="66"/>
      <c r="S34" s="66"/>
      <c r="T34" s="66"/>
      <c r="U34" s="66"/>
      <c r="V34" s="66"/>
      <c r="W34" s="66"/>
      <c r="X34" s="66" t="s">
        <v>107</v>
      </c>
      <c r="Y34" s="66" t="s">
        <v>108</v>
      </c>
      <c r="Z34" s="66" t="s">
        <v>166</v>
      </c>
      <c r="AA34" s="66" t="s">
        <v>167</v>
      </c>
      <c r="AB34" s="66"/>
      <c r="AF34" s="21">
        <v>100</v>
      </c>
      <c r="AG34" s="21" t="s">
        <v>415</v>
      </c>
    </row>
    <row r="35" s="20" customFormat="1" ht="59" customHeight="1" spans="1:33">
      <c r="A35" s="59" t="s">
        <v>187</v>
      </c>
      <c r="B35" s="60" t="s">
        <v>188</v>
      </c>
      <c r="C35" s="61"/>
      <c r="D35" s="62"/>
      <c r="E35" s="59"/>
      <c r="F35" s="59"/>
      <c r="G35" s="59"/>
      <c r="H35" s="59">
        <v>3</v>
      </c>
      <c r="I35" s="64"/>
      <c r="J35" s="64"/>
      <c r="K35" s="65">
        <f t="shared" ref="K35:R35" si="6">SUM(K36:K38)</f>
        <v>4307</v>
      </c>
      <c r="L35" s="65">
        <f t="shared" si="6"/>
        <v>4307</v>
      </c>
      <c r="M35" s="65">
        <f t="shared" si="6"/>
        <v>4307</v>
      </c>
      <c r="N35" s="65">
        <f t="shared" si="6"/>
        <v>4307</v>
      </c>
      <c r="O35" s="65">
        <f t="shared" si="6"/>
        <v>0</v>
      </c>
      <c r="P35" s="65">
        <f t="shared" si="6"/>
        <v>0</v>
      </c>
      <c r="Q35" s="65">
        <f t="shared" si="6"/>
        <v>0</v>
      </c>
      <c r="R35" s="65">
        <f t="shared" si="6"/>
        <v>0</v>
      </c>
      <c r="S35" s="63">
        <f t="shared" ref="S35:W35" si="7">SUM(S37:S38)</f>
        <v>0</v>
      </c>
      <c r="T35" s="63">
        <f t="shared" si="7"/>
        <v>0</v>
      </c>
      <c r="U35" s="63">
        <f t="shared" si="7"/>
        <v>0</v>
      </c>
      <c r="V35" s="63">
        <f t="shared" si="7"/>
        <v>0</v>
      </c>
      <c r="W35" s="63">
        <f t="shared" si="7"/>
        <v>0</v>
      </c>
      <c r="X35" s="59"/>
      <c r="Y35" s="59"/>
      <c r="Z35" s="63"/>
      <c r="AA35" s="63"/>
      <c r="AB35" s="63"/>
      <c r="AE35" s="21"/>
    </row>
    <row r="36" s="21" customFormat="1" ht="221" customHeight="1" spans="1:33">
      <c r="A36" s="66">
        <v>25</v>
      </c>
      <c r="B36" s="66" t="s">
        <v>189</v>
      </c>
      <c r="C36" s="66" t="s">
        <v>190</v>
      </c>
      <c r="D36" s="66" t="s">
        <v>34</v>
      </c>
      <c r="E36" s="66" t="s">
        <v>50</v>
      </c>
      <c r="F36" s="66" t="s">
        <v>40</v>
      </c>
      <c r="G36" s="66" t="s">
        <v>191</v>
      </c>
      <c r="H36" s="71" t="s">
        <v>192</v>
      </c>
      <c r="I36" s="66"/>
      <c r="J36" s="66"/>
      <c r="K36" s="68">
        <v>57</v>
      </c>
      <c r="L36" s="68">
        <f t="shared" ref="L36:L38" si="8">SUM(M36,U36,V36,W36)</f>
        <v>57</v>
      </c>
      <c r="M36" s="68">
        <f t="shared" ref="M36:M38" si="9">SUM(N36:T36)</f>
        <v>57</v>
      </c>
      <c r="N36" s="68">
        <v>57</v>
      </c>
      <c r="O36" s="68"/>
      <c r="P36" s="69"/>
      <c r="Q36" s="69"/>
      <c r="R36" s="66"/>
      <c r="S36" s="66"/>
      <c r="T36" s="66"/>
      <c r="U36" s="66"/>
      <c r="V36" s="66"/>
      <c r="W36" s="66"/>
      <c r="X36" s="66" t="s">
        <v>141</v>
      </c>
      <c r="Y36" s="66" t="s">
        <v>142</v>
      </c>
      <c r="Z36" s="66" t="s">
        <v>193</v>
      </c>
      <c r="AA36" s="66" t="s">
        <v>194</v>
      </c>
      <c r="AB36" s="66"/>
      <c r="AC36" s="21" t="s">
        <v>143</v>
      </c>
      <c r="AD36" s="21" t="s">
        <v>195</v>
      </c>
      <c r="AE36" s="21">
        <f>VLOOKUP(C36,'[1]分单位资金性质（总台账）'!$C:$L,10,0)/10000</f>
        <v>57</v>
      </c>
      <c r="AF36" s="21">
        <f>L36-AE36</f>
        <v>0</v>
      </c>
    </row>
    <row r="37" s="21" customFormat="1" ht="226" customHeight="1" spans="1:33">
      <c r="A37" s="66">
        <v>26</v>
      </c>
      <c r="B37" s="66" t="s">
        <v>196</v>
      </c>
      <c r="C37" s="66" t="s">
        <v>197</v>
      </c>
      <c r="D37" s="66" t="s">
        <v>34</v>
      </c>
      <c r="E37" s="66" t="s">
        <v>50</v>
      </c>
      <c r="F37" s="66" t="s">
        <v>40</v>
      </c>
      <c r="G37" s="66" t="s">
        <v>198</v>
      </c>
      <c r="H37" s="71" t="s">
        <v>199</v>
      </c>
      <c r="I37" s="66" t="s">
        <v>200</v>
      </c>
      <c r="J37" s="66">
        <v>25</v>
      </c>
      <c r="K37" s="68">
        <v>3000</v>
      </c>
      <c r="L37" s="68">
        <f t="shared" si="8"/>
        <v>3000</v>
      </c>
      <c r="M37" s="68">
        <f t="shared" si="9"/>
        <v>3000</v>
      </c>
      <c r="N37" s="68">
        <v>3000</v>
      </c>
      <c r="O37" s="69"/>
      <c r="P37" s="69"/>
      <c r="Q37" s="69"/>
      <c r="R37" s="66"/>
      <c r="S37" s="66"/>
      <c r="T37" s="66"/>
      <c r="U37" s="66"/>
      <c r="V37" s="66"/>
      <c r="W37" s="66"/>
      <c r="X37" s="66" t="s">
        <v>193</v>
      </c>
      <c r="Y37" s="66" t="s">
        <v>194</v>
      </c>
      <c r="Z37" s="66" t="s">
        <v>193</v>
      </c>
      <c r="AA37" s="66" t="s">
        <v>194</v>
      </c>
      <c r="AB37" s="66"/>
      <c r="AC37" s="21" t="s">
        <v>136</v>
      </c>
      <c r="AD37" s="21" t="s">
        <v>195</v>
      </c>
      <c r="AE37" s="21">
        <f>VLOOKUP(C37,'[1]分单位资金性质（总台账）'!$C:$L,10,0)/10000</f>
        <v>3000</v>
      </c>
      <c r="AF37" s="21">
        <f>L37-AE37</f>
        <v>0</v>
      </c>
    </row>
    <row r="38" s="21" customFormat="1" ht="252" customHeight="1" spans="1:33">
      <c r="A38" s="66">
        <v>27</v>
      </c>
      <c r="B38" s="66" t="s">
        <v>201</v>
      </c>
      <c r="C38" s="66" t="s">
        <v>202</v>
      </c>
      <c r="D38" s="66" t="s">
        <v>34</v>
      </c>
      <c r="E38" s="66" t="s">
        <v>50</v>
      </c>
      <c r="F38" s="66" t="s">
        <v>40</v>
      </c>
      <c r="G38" s="66" t="s">
        <v>198</v>
      </c>
      <c r="H38" s="71" t="s">
        <v>203</v>
      </c>
      <c r="I38" s="66" t="s">
        <v>204</v>
      </c>
      <c r="J38" s="66">
        <v>50</v>
      </c>
      <c r="K38" s="68">
        <v>1250</v>
      </c>
      <c r="L38" s="68">
        <f t="shared" si="8"/>
        <v>1250</v>
      </c>
      <c r="M38" s="68">
        <f t="shared" si="9"/>
        <v>1250</v>
      </c>
      <c r="N38" s="68">
        <v>1250</v>
      </c>
      <c r="O38" s="69"/>
      <c r="P38" s="69"/>
      <c r="Q38" s="69"/>
      <c r="R38" s="66"/>
      <c r="S38" s="66"/>
      <c r="T38" s="66"/>
      <c r="U38" s="66"/>
      <c r="V38" s="66"/>
      <c r="W38" s="66"/>
      <c r="X38" s="66" t="s">
        <v>193</v>
      </c>
      <c r="Y38" s="66" t="s">
        <v>194</v>
      </c>
      <c r="Z38" s="66" t="s">
        <v>193</v>
      </c>
      <c r="AA38" s="66" t="s">
        <v>194</v>
      </c>
      <c r="AB38" s="66"/>
      <c r="AC38" s="21" t="s">
        <v>136</v>
      </c>
      <c r="AD38" s="21" t="s">
        <v>195</v>
      </c>
      <c r="AE38" s="21">
        <f>VLOOKUP(C38,'[1]分单位资金性质（总台账）'!$C:$L,10,0)/10000</f>
        <v>1250</v>
      </c>
      <c r="AF38" s="21">
        <f>L38-AE38</f>
        <v>0</v>
      </c>
    </row>
    <row r="39" s="20" customFormat="1" ht="59" customHeight="1" spans="1:33">
      <c r="A39" s="59" t="s">
        <v>205</v>
      </c>
      <c r="B39" s="60" t="s">
        <v>206</v>
      </c>
      <c r="C39" s="61"/>
      <c r="D39" s="62"/>
      <c r="E39" s="59"/>
      <c r="F39" s="59"/>
      <c r="G39" s="59"/>
      <c r="H39" s="59">
        <v>3</v>
      </c>
      <c r="I39" s="64"/>
      <c r="J39" s="64"/>
      <c r="K39" s="65">
        <f t="shared" ref="K39:W39" si="10">SUM(K40:K42)</f>
        <v>1160</v>
      </c>
      <c r="L39" s="65">
        <f t="shared" si="10"/>
        <v>1160</v>
      </c>
      <c r="M39" s="65">
        <f t="shared" si="10"/>
        <v>1160</v>
      </c>
      <c r="N39" s="65">
        <f t="shared" si="10"/>
        <v>1160</v>
      </c>
      <c r="O39" s="63">
        <f t="shared" si="10"/>
        <v>0</v>
      </c>
      <c r="P39" s="63">
        <f t="shared" si="10"/>
        <v>0</v>
      </c>
      <c r="Q39" s="63">
        <f t="shared" si="10"/>
        <v>0</v>
      </c>
      <c r="R39" s="63">
        <f t="shared" si="10"/>
        <v>0</v>
      </c>
      <c r="S39" s="63">
        <f t="shared" si="10"/>
        <v>0</v>
      </c>
      <c r="T39" s="63">
        <f t="shared" si="10"/>
        <v>0</v>
      </c>
      <c r="U39" s="63">
        <f t="shared" si="10"/>
        <v>0</v>
      </c>
      <c r="V39" s="63">
        <f t="shared" si="10"/>
        <v>0</v>
      </c>
      <c r="W39" s="63">
        <f t="shared" si="10"/>
        <v>0</v>
      </c>
      <c r="X39" s="59"/>
      <c r="Y39" s="59"/>
      <c r="Z39" s="63"/>
      <c r="AA39" s="63"/>
      <c r="AB39" s="63"/>
      <c r="AE39" s="21"/>
    </row>
    <row r="40" s="21" customFormat="1" ht="135" customHeight="1" spans="1:33">
      <c r="A40" s="66">
        <v>28</v>
      </c>
      <c r="B40" s="66" t="s">
        <v>207</v>
      </c>
      <c r="C40" s="66" t="s">
        <v>208</v>
      </c>
      <c r="D40" s="66" t="s">
        <v>34</v>
      </c>
      <c r="E40" s="66" t="s">
        <v>209</v>
      </c>
      <c r="F40" s="66" t="s">
        <v>40</v>
      </c>
      <c r="G40" s="66" t="s">
        <v>210</v>
      </c>
      <c r="H40" s="71" t="s">
        <v>211</v>
      </c>
      <c r="I40" s="66" t="s">
        <v>92</v>
      </c>
      <c r="J40" s="66">
        <v>20</v>
      </c>
      <c r="K40" s="68">
        <v>60</v>
      </c>
      <c r="L40" s="68">
        <f t="shared" ref="L40:L42" si="11">SUM(M40,U40,V40,W40)</f>
        <v>60</v>
      </c>
      <c r="M40" s="68">
        <f t="shared" ref="M40:M42" si="12">SUM(N40:T40)</f>
        <v>60</v>
      </c>
      <c r="N40" s="68">
        <v>60</v>
      </c>
      <c r="O40" s="69"/>
      <c r="P40" s="69"/>
      <c r="Q40" s="69"/>
      <c r="R40" s="66"/>
      <c r="S40" s="66"/>
      <c r="T40" s="66"/>
      <c r="U40" s="66"/>
      <c r="V40" s="66"/>
      <c r="W40" s="66"/>
      <c r="X40" s="66" t="s">
        <v>212</v>
      </c>
      <c r="Y40" s="66" t="s">
        <v>213</v>
      </c>
      <c r="Z40" s="66" t="s">
        <v>44</v>
      </c>
      <c r="AA40" s="66" t="s">
        <v>45</v>
      </c>
      <c r="AB40" s="66"/>
      <c r="AC40" s="21" t="s">
        <v>214</v>
      </c>
      <c r="AD40" s="21" t="s">
        <v>59</v>
      </c>
      <c r="AE40" s="21">
        <f>VLOOKUP(C40,'[1]分单位资金性质（总台账）'!$C:$L,10,0)/10000</f>
        <v>60</v>
      </c>
      <c r="AF40" s="21">
        <f>L40-AE40</f>
        <v>0</v>
      </c>
    </row>
    <row r="41" s="21" customFormat="1" ht="135" customHeight="1" spans="1:33">
      <c r="A41" s="66">
        <v>29</v>
      </c>
      <c r="B41" s="66" t="s">
        <v>215</v>
      </c>
      <c r="C41" s="66" t="s">
        <v>216</v>
      </c>
      <c r="D41" s="66" t="s">
        <v>34</v>
      </c>
      <c r="E41" s="66" t="s">
        <v>209</v>
      </c>
      <c r="F41" s="66" t="s">
        <v>40</v>
      </c>
      <c r="G41" s="66" t="s">
        <v>217</v>
      </c>
      <c r="H41" s="71" t="s">
        <v>218</v>
      </c>
      <c r="I41" s="66" t="s">
        <v>92</v>
      </c>
      <c r="J41" s="66">
        <v>20</v>
      </c>
      <c r="K41" s="68">
        <v>550</v>
      </c>
      <c r="L41" s="68">
        <f t="shared" si="11"/>
        <v>550</v>
      </c>
      <c r="M41" s="68">
        <f t="shared" si="12"/>
        <v>550</v>
      </c>
      <c r="N41" s="68">
        <v>550</v>
      </c>
      <c r="O41" s="58"/>
      <c r="P41" s="69"/>
      <c r="Q41" s="69"/>
      <c r="R41" s="66"/>
      <c r="S41" s="66"/>
      <c r="T41" s="66"/>
      <c r="U41" s="66"/>
      <c r="V41" s="66"/>
      <c r="W41" s="66"/>
      <c r="X41" s="66" t="s">
        <v>134</v>
      </c>
      <c r="Y41" s="66" t="s">
        <v>219</v>
      </c>
      <c r="Z41" s="66" t="s">
        <v>44</v>
      </c>
      <c r="AA41" s="66" t="s">
        <v>45</v>
      </c>
      <c r="AB41" s="66"/>
      <c r="AC41" s="21" t="s">
        <v>136</v>
      </c>
      <c r="AD41" s="21" t="s">
        <v>59</v>
      </c>
      <c r="AE41" s="21">
        <f>VLOOKUP(C41,'[1]分单位资金性质（总台账）'!$C:$L,10,0)/10000</f>
        <v>550</v>
      </c>
      <c r="AF41" s="21">
        <f>L41-AE41</f>
        <v>0</v>
      </c>
    </row>
    <row r="42" s="21" customFormat="1" ht="176" customHeight="1" spans="1:33">
      <c r="A42" s="66">
        <v>30</v>
      </c>
      <c r="B42" s="66" t="s">
        <v>220</v>
      </c>
      <c r="C42" s="66" t="s">
        <v>221</v>
      </c>
      <c r="D42" s="66" t="s">
        <v>34</v>
      </c>
      <c r="E42" s="66" t="s">
        <v>209</v>
      </c>
      <c r="F42" s="66" t="s">
        <v>40</v>
      </c>
      <c r="G42" s="66" t="s">
        <v>222</v>
      </c>
      <c r="H42" s="71" t="s">
        <v>223</v>
      </c>
      <c r="I42" s="66" t="s">
        <v>92</v>
      </c>
      <c r="J42" s="66">
        <v>48</v>
      </c>
      <c r="K42" s="68">
        <v>550</v>
      </c>
      <c r="L42" s="68">
        <f t="shared" si="11"/>
        <v>550</v>
      </c>
      <c r="M42" s="68">
        <f t="shared" si="12"/>
        <v>550</v>
      </c>
      <c r="N42" s="68">
        <v>550</v>
      </c>
      <c r="O42" s="69"/>
      <c r="P42" s="69"/>
      <c r="Q42" s="69"/>
      <c r="R42" s="66"/>
      <c r="S42" s="66"/>
      <c r="T42" s="66"/>
      <c r="U42" s="66"/>
      <c r="V42" s="66"/>
      <c r="W42" s="66"/>
      <c r="X42" s="66" t="s">
        <v>114</v>
      </c>
      <c r="Y42" s="66" t="s">
        <v>115</v>
      </c>
      <c r="Z42" s="66" t="s">
        <v>44</v>
      </c>
      <c r="AA42" s="66" t="s">
        <v>45</v>
      </c>
      <c r="AB42" s="66"/>
      <c r="AC42" s="21" t="s">
        <v>116</v>
      </c>
      <c r="AD42" s="21" t="s">
        <v>59</v>
      </c>
      <c r="AE42" s="21">
        <f>VLOOKUP(C42,'[1]分单位资金性质（总台账）'!$C:$L,10,0)/10000</f>
        <v>550</v>
      </c>
      <c r="AF42" s="21">
        <f>L42-AE42</f>
        <v>0</v>
      </c>
    </row>
    <row r="43" s="20" customFormat="1" ht="59" customHeight="1" spans="1:33">
      <c r="A43" s="59" t="s">
        <v>224</v>
      </c>
      <c r="B43" s="60" t="s">
        <v>225</v>
      </c>
      <c r="C43" s="61"/>
      <c r="D43" s="62"/>
      <c r="E43" s="59"/>
      <c r="F43" s="59"/>
      <c r="G43" s="59"/>
      <c r="H43" s="59">
        <v>9</v>
      </c>
      <c r="I43" s="64"/>
      <c r="J43" s="64"/>
      <c r="K43" s="65">
        <f t="shared" ref="K43:R43" si="13">SUM(K44:K52)</f>
        <v>4851</v>
      </c>
      <c r="L43" s="65">
        <f t="shared" si="13"/>
        <v>4774</v>
      </c>
      <c r="M43" s="65">
        <f t="shared" si="13"/>
        <v>4774</v>
      </c>
      <c r="N43" s="65">
        <f t="shared" si="13"/>
        <v>4674</v>
      </c>
      <c r="O43" s="65">
        <f t="shared" si="13"/>
        <v>0</v>
      </c>
      <c r="P43" s="65">
        <f t="shared" si="13"/>
        <v>0</v>
      </c>
      <c r="Q43" s="65">
        <f t="shared" si="13"/>
        <v>0</v>
      </c>
      <c r="R43" s="65">
        <f t="shared" si="13"/>
        <v>100</v>
      </c>
      <c r="S43" s="63">
        <f>SUM(S46:S50)</f>
        <v>0</v>
      </c>
      <c r="T43" s="63">
        <f>SUM(T46:T50)</f>
        <v>0</v>
      </c>
      <c r="U43" s="63">
        <f>SUM(U46:U50)</f>
        <v>0</v>
      </c>
      <c r="V43" s="63">
        <f>SUM(V46:V50)</f>
        <v>0</v>
      </c>
      <c r="W43" s="63">
        <f>SUM(W46:W50)</f>
        <v>0</v>
      </c>
      <c r="X43" s="59"/>
      <c r="Y43" s="59"/>
      <c r="Z43" s="63"/>
      <c r="AA43" s="63"/>
      <c r="AB43" s="63"/>
      <c r="AE43" s="21"/>
    </row>
    <row r="44" s="21" customFormat="1" ht="121" customHeight="1" spans="1:33">
      <c r="A44" s="66">
        <v>31</v>
      </c>
      <c r="B44" s="66" t="s">
        <v>226</v>
      </c>
      <c r="C44" s="66" t="s">
        <v>227</v>
      </c>
      <c r="D44" s="66" t="s">
        <v>34</v>
      </c>
      <c r="E44" s="66" t="s">
        <v>228</v>
      </c>
      <c r="F44" s="66" t="s">
        <v>40</v>
      </c>
      <c r="G44" s="66" t="s">
        <v>229</v>
      </c>
      <c r="H44" s="71" t="s">
        <v>230</v>
      </c>
      <c r="I44" s="66"/>
      <c r="J44" s="66"/>
      <c r="K44" s="68">
        <v>60</v>
      </c>
      <c r="L44" s="68">
        <f t="shared" ref="L44:L52" si="14">SUM(M44,U44,V44,W44)</f>
        <v>60</v>
      </c>
      <c r="M44" s="68">
        <f t="shared" ref="M44:M52" si="15">SUM(N44:T44)</f>
        <v>60</v>
      </c>
      <c r="N44" s="68">
        <v>60</v>
      </c>
      <c r="O44" s="68"/>
      <c r="P44" s="69"/>
      <c r="Q44" s="69"/>
      <c r="R44" s="66"/>
      <c r="S44" s="66"/>
      <c r="T44" s="66"/>
      <c r="U44" s="66"/>
      <c r="V44" s="66"/>
      <c r="W44" s="66"/>
      <c r="X44" s="66" t="s">
        <v>64</v>
      </c>
      <c r="Y44" s="66" t="s">
        <v>65</v>
      </c>
      <c r="Z44" s="66" t="s">
        <v>231</v>
      </c>
      <c r="AA44" s="66" t="s">
        <v>232</v>
      </c>
      <c r="AB44" s="66"/>
      <c r="AC44" s="21" t="s">
        <v>66</v>
      </c>
      <c r="AD44" s="21" t="s">
        <v>195</v>
      </c>
      <c r="AE44" s="21">
        <f>VLOOKUP(C44,'[1]分单位资金性质（总台账）'!$C:$L,10,0)/10000</f>
        <v>60</v>
      </c>
      <c r="AF44" s="21">
        <f t="shared" ref="AF44:AF50" si="16">L44-AE44</f>
        <v>0</v>
      </c>
    </row>
    <row r="45" s="21" customFormat="1" ht="188" customHeight="1" spans="1:33">
      <c r="A45" s="66">
        <v>32</v>
      </c>
      <c r="B45" s="66" t="s">
        <v>233</v>
      </c>
      <c r="C45" s="66" t="s">
        <v>234</v>
      </c>
      <c r="D45" s="66" t="s">
        <v>34</v>
      </c>
      <c r="E45" s="66" t="s">
        <v>235</v>
      </c>
      <c r="F45" s="66" t="s">
        <v>40</v>
      </c>
      <c r="G45" s="66" t="s">
        <v>236</v>
      </c>
      <c r="H45" s="71" t="s">
        <v>416</v>
      </c>
      <c r="I45" s="66" t="s">
        <v>238</v>
      </c>
      <c r="J45" s="66">
        <v>4</v>
      </c>
      <c r="K45" s="68">
        <v>230</v>
      </c>
      <c r="L45" s="68">
        <f t="shared" si="14"/>
        <v>230</v>
      </c>
      <c r="M45" s="68">
        <f t="shared" si="15"/>
        <v>230</v>
      </c>
      <c r="N45" s="68">
        <v>230</v>
      </c>
      <c r="O45" s="58"/>
      <c r="P45" s="69"/>
      <c r="Q45" s="69"/>
      <c r="R45" s="66"/>
      <c r="S45" s="66"/>
      <c r="T45" s="66"/>
      <c r="U45" s="66"/>
      <c r="V45" s="66"/>
      <c r="W45" s="66"/>
      <c r="X45" s="66" t="s">
        <v>93</v>
      </c>
      <c r="Y45" s="66" t="s">
        <v>94</v>
      </c>
      <c r="Z45" s="66" t="s">
        <v>239</v>
      </c>
      <c r="AA45" s="66" t="s">
        <v>240</v>
      </c>
      <c r="AB45" s="66"/>
      <c r="AC45" s="21" t="s">
        <v>95</v>
      </c>
      <c r="AD45" s="21" t="s">
        <v>59</v>
      </c>
      <c r="AE45" s="21">
        <f>VLOOKUP(C45,'[1]分单位资金性质（总台账）'!$C:$L,10,0)/10000</f>
        <v>150</v>
      </c>
      <c r="AF45" s="21">
        <f t="shared" si="16"/>
        <v>80</v>
      </c>
      <c r="AG45" s="21" t="s">
        <v>386</v>
      </c>
    </row>
    <row r="46" s="21" customFormat="1" ht="409" customHeight="1" spans="1:33">
      <c r="A46" s="66">
        <v>33</v>
      </c>
      <c r="B46" s="66" t="s">
        <v>241</v>
      </c>
      <c r="C46" s="66" t="s">
        <v>242</v>
      </c>
      <c r="D46" s="66" t="s">
        <v>34</v>
      </c>
      <c r="E46" s="66" t="s">
        <v>228</v>
      </c>
      <c r="F46" s="66" t="s">
        <v>40</v>
      </c>
      <c r="G46" s="66" t="s">
        <v>243</v>
      </c>
      <c r="H46" s="71" t="s">
        <v>417</v>
      </c>
      <c r="I46" s="66" t="s">
        <v>238</v>
      </c>
      <c r="J46" s="66">
        <v>4</v>
      </c>
      <c r="K46" s="68">
        <v>2300</v>
      </c>
      <c r="L46" s="68">
        <f t="shared" si="14"/>
        <v>2300</v>
      </c>
      <c r="M46" s="68">
        <f t="shared" si="15"/>
        <v>2300</v>
      </c>
      <c r="N46" s="68">
        <v>2300</v>
      </c>
      <c r="O46" s="69"/>
      <c r="P46" s="69"/>
      <c r="Q46" s="69"/>
      <c r="R46" s="66"/>
      <c r="S46" s="66"/>
      <c r="T46" s="66"/>
      <c r="U46" s="66"/>
      <c r="V46" s="66"/>
      <c r="W46" s="66"/>
      <c r="X46" s="66" t="s">
        <v>114</v>
      </c>
      <c r="Y46" s="66" t="s">
        <v>115</v>
      </c>
      <c r="Z46" s="66" t="s">
        <v>245</v>
      </c>
      <c r="AA46" s="66" t="s">
        <v>246</v>
      </c>
      <c r="AB46" s="66"/>
      <c r="AC46" s="21" t="s">
        <v>116</v>
      </c>
      <c r="AD46" s="21" t="s">
        <v>195</v>
      </c>
      <c r="AE46" s="21">
        <f>VLOOKUP(C46,'[1]分单位资金性质（总台账）'!$C:$L,10,0)/10000</f>
        <v>2300</v>
      </c>
      <c r="AF46" s="21">
        <f t="shared" si="16"/>
        <v>0</v>
      </c>
    </row>
    <row r="47" s="21" customFormat="1" ht="172" customHeight="1" spans="1:33">
      <c r="A47" s="66">
        <v>34</v>
      </c>
      <c r="B47" s="66" t="s">
        <v>247</v>
      </c>
      <c r="C47" s="66" t="s">
        <v>248</v>
      </c>
      <c r="D47" s="66" t="s">
        <v>34</v>
      </c>
      <c r="E47" s="66" t="s">
        <v>228</v>
      </c>
      <c r="F47" s="66" t="s">
        <v>40</v>
      </c>
      <c r="G47" s="66" t="s">
        <v>249</v>
      </c>
      <c r="H47" s="71" t="s">
        <v>250</v>
      </c>
      <c r="I47" s="66" t="s">
        <v>251</v>
      </c>
      <c r="J47" s="66">
        <v>1</v>
      </c>
      <c r="K47" s="68">
        <v>1400</v>
      </c>
      <c r="L47" s="68">
        <f t="shared" si="14"/>
        <v>1400</v>
      </c>
      <c r="M47" s="68">
        <f t="shared" si="15"/>
        <v>1400</v>
      </c>
      <c r="N47" s="68">
        <v>1400</v>
      </c>
      <c r="O47" s="58"/>
      <c r="P47" s="69"/>
      <c r="Q47" s="69"/>
      <c r="R47" s="66"/>
      <c r="S47" s="66"/>
      <c r="T47" s="66"/>
      <c r="U47" s="66"/>
      <c r="V47" s="66"/>
      <c r="W47" s="66"/>
      <c r="X47" s="66" t="s">
        <v>134</v>
      </c>
      <c r="Y47" s="66" t="s">
        <v>219</v>
      </c>
      <c r="Z47" s="66" t="s">
        <v>245</v>
      </c>
      <c r="AA47" s="66" t="s">
        <v>246</v>
      </c>
      <c r="AB47" s="66"/>
      <c r="AC47" s="21" t="s">
        <v>136</v>
      </c>
      <c r="AD47" s="21" t="s">
        <v>59</v>
      </c>
      <c r="AE47" s="21">
        <f>VLOOKUP(C47,'[1]分单位资金性质（总台账）'!$C:$L,10,0)/10000</f>
        <v>1400</v>
      </c>
      <c r="AF47" s="21">
        <f t="shared" si="16"/>
        <v>0</v>
      </c>
    </row>
    <row r="48" s="21" customFormat="1" ht="172" customHeight="1" spans="1:33">
      <c r="A48" s="66">
        <v>35</v>
      </c>
      <c r="B48" s="66" t="s">
        <v>257</v>
      </c>
      <c r="C48" s="66" t="s">
        <v>258</v>
      </c>
      <c r="D48" s="66" t="s">
        <v>34</v>
      </c>
      <c r="E48" s="66" t="s">
        <v>228</v>
      </c>
      <c r="F48" s="66" t="s">
        <v>40</v>
      </c>
      <c r="G48" s="66" t="s">
        <v>259</v>
      </c>
      <c r="H48" s="71" t="s">
        <v>260</v>
      </c>
      <c r="I48" s="66" t="s">
        <v>251</v>
      </c>
      <c r="J48" s="66">
        <v>1</v>
      </c>
      <c r="K48" s="68">
        <v>280</v>
      </c>
      <c r="L48" s="68">
        <f t="shared" si="14"/>
        <v>280</v>
      </c>
      <c r="M48" s="68">
        <f t="shared" si="15"/>
        <v>280</v>
      </c>
      <c r="N48" s="68">
        <v>280</v>
      </c>
      <c r="O48" s="69"/>
      <c r="P48" s="69"/>
      <c r="Q48" s="69"/>
      <c r="R48" s="66"/>
      <c r="S48" s="66"/>
      <c r="T48" s="66"/>
      <c r="U48" s="66"/>
      <c r="V48" s="66"/>
      <c r="W48" s="66"/>
      <c r="X48" s="66" t="s">
        <v>180</v>
      </c>
      <c r="Y48" s="66" t="s">
        <v>181</v>
      </c>
      <c r="Z48" s="66" t="s">
        <v>245</v>
      </c>
      <c r="AA48" s="66" t="s">
        <v>246</v>
      </c>
      <c r="AB48" s="66"/>
      <c r="AC48" s="21" t="s">
        <v>182</v>
      </c>
      <c r="AD48" s="21" t="s">
        <v>195</v>
      </c>
      <c r="AE48" s="21">
        <f>VLOOKUP(C48,'[1]分单位资金性质（总台账）'!$C:$L,10,0)/10000</f>
        <v>280</v>
      </c>
      <c r="AF48" s="21">
        <f t="shared" si="16"/>
        <v>0</v>
      </c>
    </row>
    <row r="49" s="21" customFormat="1" ht="172" customHeight="1" spans="1:33">
      <c r="A49" s="66">
        <v>36</v>
      </c>
      <c r="B49" s="66" t="s">
        <v>261</v>
      </c>
      <c r="C49" s="66" t="s">
        <v>262</v>
      </c>
      <c r="D49" s="66" t="s">
        <v>34</v>
      </c>
      <c r="E49" s="66" t="s">
        <v>50</v>
      </c>
      <c r="F49" s="66" t="s">
        <v>40</v>
      </c>
      <c r="G49" s="66" t="s">
        <v>263</v>
      </c>
      <c r="H49" s="71" t="s">
        <v>418</v>
      </c>
      <c r="I49" s="66" t="s">
        <v>419</v>
      </c>
      <c r="J49" s="66">
        <v>1807</v>
      </c>
      <c r="K49" s="68">
        <v>246</v>
      </c>
      <c r="L49" s="68">
        <f t="shared" si="14"/>
        <v>246</v>
      </c>
      <c r="M49" s="68">
        <f t="shared" si="15"/>
        <v>246</v>
      </c>
      <c r="N49" s="68">
        <v>246</v>
      </c>
      <c r="O49" s="69"/>
      <c r="P49" s="69"/>
      <c r="Q49" s="69"/>
      <c r="R49" s="66"/>
      <c r="S49" s="66"/>
      <c r="T49" s="66"/>
      <c r="U49" s="66"/>
      <c r="V49" s="66"/>
      <c r="W49" s="66"/>
      <c r="X49" s="66" t="s">
        <v>114</v>
      </c>
      <c r="Y49" s="66" t="s">
        <v>115</v>
      </c>
      <c r="Z49" s="66" t="s">
        <v>166</v>
      </c>
      <c r="AA49" s="66" t="s">
        <v>167</v>
      </c>
      <c r="AB49" s="66"/>
      <c r="AC49" s="21" t="s">
        <v>116</v>
      </c>
      <c r="AD49" s="21" t="s">
        <v>59</v>
      </c>
      <c r="AE49" s="21">
        <f>VLOOKUP(C49,'[1]分单位资金性质（总台账）'!$C:$L,10,0)/10000</f>
        <v>270</v>
      </c>
      <c r="AF49" s="21">
        <f t="shared" si="16"/>
        <v>-24</v>
      </c>
      <c r="AG49" s="21" t="s">
        <v>393</v>
      </c>
    </row>
    <row r="50" s="21" customFormat="1" ht="172" customHeight="1" spans="1:33">
      <c r="A50" s="66">
        <v>37</v>
      </c>
      <c r="B50" s="66" t="s">
        <v>266</v>
      </c>
      <c r="C50" s="66" t="s">
        <v>267</v>
      </c>
      <c r="D50" s="66" t="s">
        <v>34</v>
      </c>
      <c r="E50" s="66" t="s">
        <v>50</v>
      </c>
      <c r="F50" s="66" t="s">
        <v>40</v>
      </c>
      <c r="G50" s="66" t="s">
        <v>268</v>
      </c>
      <c r="H50" s="71" t="s">
        <v>269</v>
      </c>
      <c r="I50" s="66" t="s">
        <v>53</v>
      </c>
      <c r="J50" s="66">
        <v>2.6</v>
      </c>
      <c r="K50" s="68">
        <v>40</v>
      </c>
      <c r="L50" s="68">
        <f t="shared" si="14"/>
        <v>40</v>
      </c>
      <c r="M50" s="68">
        <f t="shared" si="15"/>
        <v>40</v>
      </c>
      <c r="N50" s="68">
        <v>40</v>
      </c>
      <c r="O50" s="69"/>
      <c r="P50" s="69"/>
      <c r="Q50" s="69"/>
      <c r="R50" s="66"/>
      <c r="S50" s="66"/>
      <c r="T50" s="66"/>
      <c r="U50" s="66"/>
      <c r="V50" s="66"/>
      <c r="W50" s="66"/>
      <c r="X50" s="66" t="s">
        <v>54</v>
      </c>
      <c r="Y50" s="66" t="s">
        <v>55</v>
      </c>
      <c r="Z50" s="66" t="s">
        <v>166</v>
      </c>
      <c r="AA50" s="66" t="s">
        <v>167</v>
      </c>
      <c r="AB50" s="66"/>
      <c r="AC50" s="21" t="s">
        <v>58</v>
      </c>
      <c r="AD50" s="21" t="s">
        <v>195</v>
      </c>
      <c r="AE50" s="21">
        <f>VLOOKUP(C50,'[1]分单位资金性质（总台账）'!$C:$L,10,0)/10000</f>
        <v>40</v>
      </c>
      <c r="AF50" s="21">
        <f t="shared" si="16"/>
        <v>0</v>
      </c>
    </row>
    <row r="51" s="21" customFormat="1" ht="172" customHeight="1" spans="1:33">
      <c r="A51" s="66">
        <v>38</v>
      </c>
      <c r="B51" s="66" t="s">
        <v>270</v>
      </c>
      <c r="C51" s="66" t="s">
        <v>271</v>
      </c>
      <c r="D51" s="66" t="s">
        <v>34</v>
      </c>
      <c r="E51" s="66" t="s">
        <v>228</v>
      </c>
      <c r="F51" s="66" t="s">
        <v>40</v>
      </c>
      <c r="G51" s="66" t="s">
        <v>272</v>
      </c>
      <c r="H51" s="71" t="s">
        <v>420</v>
      </c>
      <c r="I51" s="66"/>
      <c r="J51" s="66"/>
      <c r="K51" s="68">
        <v>177</v>
      </c>
      <c r="L51" s="68">
        <f t="shared" si="14"/>
        <v>100</v>
      </c>
      <c r="M51" s="68">
        <f t="shared" si="15"/>
        <v>100</v>
      </c>
      <c r="N51" s="68"/>
      <c r="O51" s="69"/>
      <c r="P51" s="69"/>
      <c r="Q51" s="69"/>
      <c r="R51" s="66">
        <v>100</v>
      </c>
      <c r="S51" s="66"/>
      <c r="T51" s="66"/>
      <c r="U51" s="66"/>
      <c r="V51" s="66"/>
      <c r="W51" s="66"/>
      <c r="X51" s="66" t="s">
        <v>44</v>
      </c>
      <c r="Y51" s="66" t="s">
        <v>45</v>
      </c>
      <c r="Z51" s="66" t="s">
        <v>44</v>
      </c>
      <c r="AA51" s="66" t="s">
        <v>45</v>
      </c>
      <c r="AB51" s="66"/>
      <c r="AC51" s="21" t="s">
        <v>46</v>
      </c>
      <c r="AD51" s="21" t="s">
        <v>59</v>
      </c>
      <c r="AE51" s="21">
        <v>100</v>
      </c>
      <c r="AG51" s="21" t="s">
        <v>421</v>
      </c>
    </row>
    <row r="52" s="21" customFormat="1" ht="221" customHeight="1" spans="1:33">
      <c r="A52" s="66">
        <v>39</v>
      </c>
      <c r="B52" s="66" t="s">
        <v>274</v>
      </c>
      <c r="C52" s="66" t="s">
        <v>275</v>
      </c>
      <c r="D52" s="66" t="s">
        <v>34</v>
      </c>
      <c r="E52" s="66" t="s">
        <v>228</v>
      </c>
      <c r="F52" s="66" t="s">
        <v>40</v>
      </c>
      <c r="G52" s="66" t="s">
        <v>276</v>
      </c>
      <c r="H52" s="71" t="s">
        <v>422</v>
      </c>
      <c r="I52" s="66"/>
      <c r="J52" s="66"/>
      <c r="K52" s="68">
        <v>118</v>
      </c>
      <c r="L52" s="68">
        <f t="shared" si="14"/>
        <v>118</v>
      </c>
      <c r="M52" s="68">
        <f t="shared" si="15"/>
        <v>118</v>
      </c>
      <c r="N52" s="68">
        <v>118</v>
      </c>
      <c r="O52" s="68"/>
      <c r="P52" s="69"/>
      <c r="Q52" s="69"/>
      <c r="R52" s="66"/>
      <c r="S52" s="66"/>
      <c r="T52" s="66"/>
      <c r="U52" s="66"/>
      <c r="V52" s="66"/>
      <c r="W52" s="66"/>
      <c r="X52" s="66" t="s">
        <v>141</v>
      </c>
      <c r="Y52" s="66" t="s">
        <v>142</v>
      </c>
      <c r="Z52" s="66" t="s">
        <v>245</v>
      </c>
      <c r="AA52" s="66" t="s">
        <v>246</v>
      </c>
      <c r="AB52" s="66"/>
      <c r="AC52" s="21" t="s">
        <v>143</v>
      </c>
      <c r="AD52" s="21" t="s">
        <v>59</v>
      </c>
      <c r="AE52" s="21">
        <f>VLOOKUP(C52,'[1]分单位资金性质（总台账）'!$C:$L,10,0)/10000</f>
        <v>118</v>
      </c>
      <c r="AF52" s="21">
        <f>L52-AE52</f>
        <v>0</v>
      </c>
    </row>
    <row r="53" s="20" customFormat="1" ht="59" customHeight="1" spans="1:33">
      <c r="A53" s="59" t="s">
        <v>278</v>
      </c>
      <c r="B53" s="60" t="s">
        <v>279</v>
      </c>
      <c r="C53" s="61"/>
      <c r="D53" s="62"/>
      <c r="E53" s="59"/>
      <c r="F53" s="59"/>
      <c r="G53" s="59"/>
      <c r="H53" s="59">
        <v>2</v>
      </c>
      <c r="I53" s="64"/>
      <c r="J53" s="64"/>
      <c r="K53" s="65">
        <f>SUM(K54:K55)</f>
        <v>680</v>
      </c>
      <c r="L53" s="65">
        <f>SUM(L54:L55)</f>
        <v>680</v>
      </c>
      <c r="M53" s="65">
        <f>SUM(M54:M55)</f>
        <v>680</v>
      </c>
      <c r="N53" s="65">
        <f>SUM(N54:N55)</f>
        <v>680</v>
      </c>
      <c r="O53" s="65">
        <f t="shared" ref="L53:R53" si="17">SUM(O54:O55)</f>
        <v>0</v>
      </c>
      <c r="P53" s="65">
        <f t="shared" si="17"/>
        <v>0</v>
      </c>
      <c r="Q53" s="65">
        <f t="shared" si="17"/>
        <v>0</v>
      </c>
      <c r="R53" s="65">
        <f t="shared" si="17"/>
        <v>0</v>
      </c>
      <c r="S53" s="65">
        <f>SUM(S54:S54)</f>
        <v>0</v>
      </c>
      <c r="T53" s="65">
        <f>SUM(T54:T54)</f>
        <v>0</v>
      </c>
      <c r="U53" s="65">
        <f>SUM(U54:U54)</f>
        <v>0</v>
      </c>
      <c r="V53" s="65">
        <f>SUM(V54:V54)</f>
        <v>0</v>
      </c>
      <c r="W53" s="65">
        <f>SUM(W54:W54)</f>
        <v>0</v>
      </c>
      <c r="X53" s="59"/>
      <c r="Y53" s="59"/>
      <c r="Z53" s="63"/>
      <c r="AA53" s="63"/>
      <c r="AB53" s="63"/>
      <c r="AE53" s="21"/>
    </row>
    <row r="54" s="21" customFormat="1" ht="190" customHeight="1" spans="1:33">
      <c r="A54" s="66">
        <v>40</v>
      </c>
      <c r="B54" s="66" t="s">
        <v>287</v>
      </c>
      <c r="C54" s="66" t="s">
        <v>288</v>
      </c>
      <c r="D54" s="66" t="s">
        <v>34</v>
      </c>
      <c r="E54" s="66" t="s">
        <v>289</v>
      </c>
      <c r="F54" s="66" t="s">
        <v>40</v>
      </c>
      <c r="G54" s="66" t="s">
        <v>259</v>
      </c>
      <c r="H54" s="71" t="s">
        <v>290</v>
      </c>
      <c r="I54" s="66" t="s">
        <v>92</v>
      </c>
      <c r="J54" s="66">
        <v>1</v>
      </c>
      <c r="K54" s="68">
        <v>380</v>
      </c>
      <c r="L54" s="68">
        <f>SUM(M54,U54:W54)</f>
        <v>380</v>
      </c>
      <c r="M54" s="68">
        <f>SUM(N54:T54)</f>
        <v>380</v>
      </c>
      <c r="N54" s="68">
        <v>380</v>
      </c>
      <c r="O54" s="69"/>
      <c r="P54" s="69">
        <v>0</v>
      </c>
      <c r="Q54" s="69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 t="s">
        <v>180</v>
      </c>
      <c r="Y54" s="66" t="s">
        <v>181</v>
      </c>
      <c r="Z54" s="66" t="s">
        <v>285</v>
      </c>
      <c r="AA54" s="66" t="s">
        <v>286</v>
      </c>
      <c r="AB54" s="66"/>
      <c r="AC54" s="21" t="s">
        <v>182</v>
      </c>
      <c r="AD54" s="21" t="s">
        <v>59</v>
      </c>
      <c r="AE54" s="21">
        <f>VLOOKUP(C54,'[1]分单位资金性质（总台账）'!$C:$L,10,0)/10000</f>
        <v>380</v>
      </c>
      <c r="AF54" s="21">
        <f>L54-AE54</f>
        <v>0</v>
      </c>
    </row>
    <row r="55" s="21" customFormat="1" ht="172" customHeight="1" spans="1:33">
      <c r="A55" s="66">
        <v>41</v>
      </c>
      <c r="B55" s="66" t="s">
        <v>291</v>
      </c>
      <c r="C55" s="66" t="s">
        <v>292</v>
      </c>
      <c r="D55" s="66" t="s">
        <v>34</v>
      </c>
      <c r="E55" s="66" t="s">
        <v>289</v>
      </c>
      <c r="F55" s="66" t="s">
        <v>40</v>
      </c>
      <c r="G55" s="66" t="s">
        <v>293</v>
      </c>
      <c r="H55" s="67" t="s">
        <v>423</v>
      </c>
      <c r="I55" s="66" t="s">
        <v>92</v>
      </c>
      <c r="J55" s="66">
        <v>1</v>
      </c>
      <c r="K55" s="68">
        <v>300</v>
      </c>
      <c r="L55" s="68">
        <f>SUM(M55,U55:W55)</f>
        <v>300</v>
      </c>
      <c r="M55" s="68">
        <f>SUM(N55:T55)</f>
        <v>300</v>
      </c>
      <c r="N55" s="68">
        <v>300</v>
      </c>
      <c r="O55" s="69"/>
      <c r="P55" s="69"/>
      <c r="Q55" s="69"/>
      <c r="R55" s="66"/>
      <c r="S55" s="66"/>
      <c r="T55" s="66"/>
      <c r="U55" s="66"/>
      <c r="V55" s="66"/>
      <c r="W55" s="66"/>
      <c r="X55" s="66" t="s">
        <v>155</v>
      </c>
      <c r="Y55" s="66" t="s">
        <v>156</v>
      </c>
      <c r="Z55" s="66" t="s">
        <v>285</v>
      </c>
      <c r="AA55" s="66" t="s">
        <v>286</v>
      </c>
      <c r="AB55" s="66"/>
      <c r="AC55" s="21" t="s">
        <v>157</v>
      </c>
      <c r="AD55" s="21" t="s">
        <v>195</v>
      </c>
      <c r="AE55" s="21">
        <f>VLOOKUP(C55,'[1]分单位资金性质（总台账）'!$C:$L,10,0)/10000</f>
        <v>300</v>
      </c>
      <c r="AF55" s="21">
        <f>L55-AE55</f>
        <v>0</v>
      </c>
    </row>
    <row r="56" s="20" customFormat="1" ht="59" customHeight="1" spans="1:33">
      <c r="A56" s="59" t="s">
        <v>295</v>
      </c>
      <c r="B56" s="60" t="s">
        <v>296</v>
      </c>
      <c r="C56" s="61"/>
      <c r="D56" s="62"/>
      <c r="E56" s="59"/>
      <c r="F56" s="59"/>
      <c r="G56" s="59"/>
      <c r="H56" s="59">
        <v>2</v>
      </c>
      <c r="I56" s="64"/>
      <c r="J56" s="64"/>
      <c r="K56" s="65">
        <f>SUM(K57:K59)</f>
        <v>2600</v>
      </c>
      <c r="L56" s="65">
        <f>SUM(L57:L59)</f>
        <v>1820</v>
      </c>
      <c r="M56" s="65">
        <f>SUM(M57:M59)</f>
        <v>1820</v>
      </c>
      <c r="N56" s="65">
        <f>SUM(N57:N59)</f>
        <v>1820</v>
      </c>
      <c r="O56" s="65">
        <f t="shared" ref="K56:R56" si="18">SUM(O58:O59)</f>
        <v>0</v>
      </c>
      <c r="P56" s="65">
        <f t="shared" si="18"/>
        <v>0</v>
      </c>
      <c r="Q56" s="65">
        <f t="shared" si="18"/>
        <v>0</v>
      </c>
      <c r="R56" s="65">
        <f t="shared" si="18"/>
        <v>0</v>
      </c>
      <c r="S56" s="63">
        <f t="shared" ref="S56:W56" si="19">SUM(S58:S58)</f>
        <v>0</v>
      </c>
      <c r="T56" s="63">
        <f t="shared" si="19"/>
        <v>0</v>
      </c>
      <c r="U56" s="63">
        <f t="shared" si="19"/>
        <v>0</v>
      </c>
      <c r="V56" s="63">
        <f t="shared" si="19"/>
        <v>0</v>
      </c>
      <c r="W56" s="63">
        <f t="shared" si="19"/>
        <v>0</v>
      </c>
      <c r="X56" s="59"/>
      <c r="Y56" s="59"/>
      <c r="Z56" s="63"/>
      <c r="AA56" s="63"/>
      <c r="AB56" s="63"/>
      <c r="AE56" s="21"/>
    </row>
    <row r="57" s="21" customFormat="1" ht="190" customHeight="1" spans="1:33">
      <c r="A57" s="66">
        <v>42</v>
      </c>
      <c r="B57" s="66" t="s">
        <v>424</v>
      </c>
      <c r="C57" s="66" t="s">
        <v>425</v>
      </c>
      <c r="D57" s="66" t="s">
        <v>34</v>
      </c>
      <c r="E57" s="66" t="s">
        <v>209</v>
      </c>
      <c r="F57" s="66" t="s">
        <v>40</v>
      </c>
      <c r="G57" s="66" t="s">
        <v>309</v>
      </c>
      <c r="H57" s="71" t="s">
        <v>426</v>
      </c>
      <c r="I57" s="66"/>
      <c r="J57" s="66"/>
      <c r="K57" s="68">
        <v>100</v>
      </c>
      <c r="L57" s="68">
        <f>SUM(M57,U57:W57)</f>
        <v>100</v>
      </c>
      <c r="M57" s="68">
        <f>SUM(N57:T57)</f>
        <v>100</v>
      </c>
      <c r="N57" s="68">
        <v>100</v>
      </c>
      <c r="O57" s="69"/>
      <c r="P57" s="69"/>
      <c r="Q57" s="69"/>
      <c r="R57" s="66"/>
      <c r="S57" s="66"/>
      <c r="T57" s="66"/>
      <c r="U57" s="66"/>
      <c r="V57" s="66"/>
      <c r="W57" s="66"/>
      <c r="X57" s="66" t="s">
        <v>212</v>
      </c>
      <c r="Y57" s="66" t="s">
        <v>213</v>
      </c>
      <c r="Z57" s="66" t="s">
        <v>427</v>
      </c>
      <c r="AA57" s="66" t="s">
        <v>428</v>
      </c>
      <c r="AB57" s="66"/>
      <c r="AF57" s="21">
        <v>100</v>
      </c>
      <c r="AG57" s="21" t="s">
        <v>415</v>
      </c>
    </row>
    <row r="58" s="21" customFormat="1" ht="240" customHeight="1" spans="1:33">
      <c r="A58" s="66">
        <v>43</v>
      </c>
      <c r="B58" s="66" t="s">
        <v>297</v>
      </c>
      <c r="C58" s="66" t="s">
        <v>429</v>
      </c>
      <c r="D58" s="66" t="s">
        <v>34</v>
      </c>
      <c r="E58" s="66" t="s">
        <v>235</v>
      </c>
      <c r="F58" s="66" t="s">
        <v>40</v>
      </c>
      <c r="G58" s="66" t="s">
        <v>299</v>
      </c>
      <c r="H58" s="71" t="s">
        <v>430</v>
      </c>
      <c r="I58" s="66" t="s">
        <v>256</v>
      </c>
      <c r="J58" s="66">
        <v>4500</v>
      </c>
      <c r="K58" s="68">
        <v>2200</v>
      </c>
      <c r="L58" s="68">
        <f>SUM(M58,U58:W58)</f>
        <v>1420</v>
      </c>
      <c r="M58" s="68">
        <f>SUM(N58:T58)</f>
        <v>1420</v>
      </c>
      <c r="N58" s="68">
        <v>1420</v>
      </c>
      <c r="O58" s="69"/>
      <c r="P58" s="69"/>
      <c r="Q58" s="69"/>
      <c r="R58" s="66"/>
      <c r="S58" s="66"/>
      <c r="T58" s="66"/>
      <c r="U58" s="66"/>
      <c r="V58" s="66"/>
      <c r="W58" s="66"/>
      <c r="X58" s="66" t="s">
        <v>71</v>
      </c>
      <c r="Y58" s="66" t="s">
        <v>72</v>
      </c>
      <c r="Z58" s="66" t="s">
        <v>301</v>
      </c>
      <c r="AA58" s="66" t="s">
        <v>302</v>
      </c>
      <c r="AB58" s="66"/>
      <c r="AC58" s="21" t="s">
        <v>73</v>
      </c>
      <c r="AD58" s="21" t="s">
        <v>59</v>
      </c>
      <c r="AE58" s="21">
        <v>1420</v>
      </c>
      <c r="AG58" s="21" t="s">
        <v>421</v>
      </c>
    </row>
    <row r="59" s="21" customFormat="1" ht="193" customHeight="1" spans="1:33">
      <c r="A59" s="66">
        <v>44</v>
      </c>
      <c r="B59" s="66" t="s">
        <v>303</v>
      </c>
      <c r="C59" s="66" t="s">
        <v>431</v>
      </c>
      <c r="D59" s="66" t="s">
        <v>34</v>
      </c>
      <c r="E59" s="66" t="s">
        <v>235</v>
      </c>
      <c r="F59" s="66" t="s">
        <v>40</v>
      </c>
      <c r="G59" s="66" t="s">
        <v>305</v>
      </c>
      <c r="H59" s="71" t="s">
        <v>432</v>
      </c>
      <c r="I59" s="66" t="s">
        <v>256</v>
      </c>
      <c r="J59" s="66">
        <v>1800</v>
      </c>
      <c r="K59" s="68">
        <v>300</v>
      </c>
      <c r="L59" s="68">
        <f>SUM(M59,U59:W59)</f>
        <v>300</v>
      </c>
      <c r="M59" s="68">
        <f>SUM(N59:T59)</f>
        <v>300</v>
      </c>
      <c r="N59" s="68">
        <v>300</v>
      </c>
      <c r="O59" s="69"/>
      <c r="P59" s="69"/>
      <c r="Q59" s="69"/>
      <c r="R59" s="66"/>
      <c r="S59" s="66"/>
      <c r="T59" s="66"/>
      <c r="U59" s="66"/>
      <c r="V59" s="66"/>
      <c r="W59" s="66"/>
      <c r="X59" s="66" t="s">
        <v>141</v>
      </c>
      <c r="Y59" s="66" t="s">
        <v>142</v>
      </c>
      <c r="Z59" s="66" t="s">
        <v>301</v>
      </c>
      <c r="AA59" s="66" t="s">
        <v>302</v>
      </c>
      <c r="AB59" s="66"/>
      <c r="AC59" s="21" t="s">
        <v>143</v>
      </c>
      <c r="AD59" s="21" t="s">
        <v>59</v>
      </c>
      <c r="AE59" s="21">
        <f>VLOOKUP(C59,'[1]分单位资金性质（总台账）'!$C:$L,10,0)/10000</f>
        <v>300</v>
      </c>
    </row>
    <row r="60" s="20" customFormat="1" ht="59" customHeight="1" spans="1:33">
      <c r="A60" s="59" t="s">
        <v>311</v>
      </c>
      <c r="B60" s="60" t="s">
        <v>312</v>
      </c>
      <c r="C60" s="61"/>
      <c r="D60" s="62"/>
      <c r="E60" s="59"/>
      <c r="F60" s="59"/>
      <c r="G60" s="59"/>
      <c r="H60" s="59">
        <v>1</v>
      </c>
      <c r="I60" s="64"/>
      <c r="J60" s="64">
        <f>L60/L8</f>
        <v>0.0365332341411771</v>
      </c>
      <c r="K60" s="65">
        <f t="shared" ref="K60:W60" si="20">SUM(K61:K61)</f>
        <v>1276.8</v>
      </c>
      <c r="L60" s="65">
        <f t="shared" si="20"/>
        <v>1276.8</v>
      </c>
      <c r="M60" s="65">
        <f t="shared" si="20"/>
        <v>1276.8</v>
      </c>
      <c r="N60" s="65">
        <f t="shared" si="20"/>
        <v>1276.8</v>
      </c>
      <c r="O60" s="65">
        <f t="shared" si="20"/>
        <v>0</v>
      </c>
      <c r="P60" s="65">
        <f t="shared" si="20"/>
        <v>0</v>
      </c>
      <c r="Q60" s="65">
        <f t="shared" si="20"/>
        <v>0</v>
      </c>
      <c r="R60" s="65">
        <f t="shared" si="20"/>
        <v>0</v>
      </c>
      <c r="S60" s="63">
        <f t="shared" si="20"/>
        <v>0</v>
      </c>
      <c r="T60" s="63">
        <f t="shared" si="20"/>
        <v>0</v>
      </c>
      <c r="U60" s="63">
        <f t="shared" si="20"/>
        <v>0</v>
      </c>
      <c r="V60" s="63">
        <f t="shared" si="20"/>
        <v>0</v>
      </c>
      <c r="W60" s="63">
        <f t="shared" si="20"/>
        <v>0</v>
      </c>
      <c r="X60" s="59"/>
      <c r="Y60" s="59"/>
      <c r="Z60" s="63"/>
      <c r="AA60" s="63"/>
      <c r="AB60" s="63"/>
      <c r="AE60" s="21"/>
    </row>
    <row r="61" s="21" customFormat="1" ht="152" customHeight="1" spans="1:33">
      <c r="A61" s="66">
        <v>45</v>
      </c>
      <c r="B61" s="66" t="s">
        <v>313</v>
      </c>
      <c r="C61" s="66" t="s">
        <v>314</v>
      </c>
      <c r="D61" s="66" t="s">
        <v>315</v>
      </c>
      <c r="E61" s="66" t="s">
        <v>316</v>
      </c>
      <c r="F61" s="66" t="s">
        <v>40</v>
      </c>
      <c r="G61" s="66" t="s">
        <v>317</v>
      </c>
      <c r="H61" s="71" t="s">
        <v>318</v>
      </c>
      <c r="I61" s="66" t="s">
        <v>319</v>
      </c>
      <c r="J61" s="66">
        <v>1216</v>
      </c>
      <c r="K61" s="68">
        <v>1276.8</v>
      </c>
      <c r="L61" s="68">
        <f t="shared" ref="L61:L70" si="21">SUM(M61,U61:W61)</f>
        <v>1276.8</v>
      </c>
      <c r="M61" s="68">
        <f t="shared" ref="M61:M70" si="22">SUM(N61:T61)</f>
        <v>1276.8</v>
      </c>
      <c r="N61" s="68">
        <v>1276.8</v>
      </c>
      <c r="O61" s="69"/>
      <c r="P61" s="69"/>
      <c r="Q61" s="69"/>
      <c r="R61" s="66"/>
      <c r="S61" s="66"/>
      <c r="T61" s="66"/>
      <c r="U61" s="66"/>
      <c r="V61" s="66"/>
      <c r="W61" s="66"/>
      <c r="X61" s="66" t="s">
        <v>320</v>
      </c>
      <c r="Y61" s="66" t="s">
        <v>321</v>
      </c>
      <c r="Z61" s="66" t="s">
        <v>322</v>
      </c>
      <c r="AA61" s="66" t="s">
        <v>321</v>
      </c>
      <c r="AB61" s="66"/>
      <c r="AC61" s="21" t="s">
        <v>136</v>
      </c>
      <c r="AD61" s="21" t="s">
        <v>47</v>
      </c>
      <c r="AE61" s="21">
        <f>VLOOKUP(C61,'[1]分单位资金性质（总台账）'!$C:$L,10,0)/10000</f>
        <v>1276.8</v>
      </c>
      <c r="AF61" s="21">
        <f>L61-AE61</f>
        <v>0</v>
      </c>
    </row>
    <row r="62" s="20" customFormat="1" ht="59" customHeight="1" spans="1:33">
      <c r="A62" s="59" t="s">
        <v>323</v>
      </c>
      <c r="B62" s="60" t="s">
        <v>324</v>
      </c>
      <c r="C62" s="61"/>
      <c r="D62" s="62"/>
      <c r="E62" s="59"/>
      <c r="F62" s="59"/>
      <c r="G62" s="59"/>
      <c r="H62" s="59">
        <v>8</v>
      </c>
      <c r="I62" s="64"/>
      <c r="J62" s="64">
        <f>L62/L8</f>
        <v>0.109302125954963</v>
      </c>
      <c r="K62" s="65">
        <f t="shared" ref="K62:W62" si="23">SUM(K63:K70)</f>
        <v>3820</v>
      </c>
      <c r="L62" s="65">
        <f t="shared" si="23"/>
        <v>3820</v>
      </c>
      <c r="M62" s="65">
        <f t="shared" si="23"/>
        <v>3820</v>
      </c>
      <c r="N62" s="65">
        <f t="shared" si="23"/>
        <v>3820</v>
      </c>
      <c r="O62" s="65">
        <f t="shared" si="23"/>
        <v>0</v>
      </c>
      <c r="P62" s="65">
        <f t="shared" si="23"/>
        <v>0</v>
      </c>
      <c r="Q62" s="65">
        <f t="shared" si="23"/>
        <v>0</v>
      </c>
      <c r="R62" s="65">
        <f t="shared" si="23"/>
        <v>0</v>
      </c>
      <c r="S62" s="63">
        <f t="shared" si="23"/>
        <v>0</v>
      </c>
      <c r="T62" s="63">
        <f t="shared" si="23"/>
        <v>0</v>
      </c>
      <c r="U62" s="63">
        <f t="shared" si="23"/>
        <v>0</v>
      </c>
      <c r="V62" s="63">
        <f t="shared" si="23"/>
        <v>0</v>
      </c>
      <c r="W62" s="63">
        <f t="shared" si="23"/>
        <v>0</v>
      </c>
      <c r="X62" s="59"/>
      <c r="Y62" s="59"/>
      <c r="Z62" s="63"/>
      <c r="AA62" s="63"/>
      <c r="AB62" s="63"/>
      <c r="AE62" s="21"/>
    </row>
    <row r="63" s="21" customFormat="1" ht="160" customHeight="1" spans="1:33">
      <c r="A63" s="66">
        <v>46</v>
      </c>
      <c r="B63" s="66" t="s">
        <v>325</v>
      </c>
      <c r="C63" s="66" t="s">
        <v>326</v>
      </c>
      <c r="D63" s="66" t="s">
        <v>324</v>
      </c>
      <c r="E63" s="66" t="s">
        <v>327</v>
      </c>
      <c r="F63" s="66" t="s">
        <v>40</v>
      </c>
      <c r="G63" s="66" t="s">
        <v>328</v>
      </c>
      <c r="H63" s="71" t="s">
        <v>329</v>
      </c>
      <c r="I63" s="66" t="s">
        <v>330</v>
      </c>
      <c r="J63" s="66">
        <v>4</v>
      </c>
      <c r="K63" s="68">
        <v>860</v>
      </c>
      <c r="L63" s="68">
        <f t="shared" si="21"/>
        <v>860</v>
      </c>
      <c r="M63" s="68">
        <f t="shared" si="22"/>
        <v>860</v>
      </c>
      <c r="N63" s="68">
        <v>860</v>
      </c>
      <c r="O63" s="69"/>
      <c r="P63" s="69"/>
      <c r="Q63" s="69"/>
      <c r="R63" s="66"/>
      <c r="S63" s="66"/>
      <c r="T63" s="66"/>
      <c r="U63" s="66"/>
      <c r="V63" s="66"/>
      <c r="W63" s="66"/>
      <c r="X63" s="66" t="s">
        <v>331</v>
      </c>
      <c r="Y63" s="66" t="s">
        <v>332</v>
      </c>
      <c r="Z63" s="66" t="s">
        <v>333</v>
      </c>
      <c r="AA63" s="66" t="s">
        <v>334</v>
      </c>
      <c r="AB63" s="66"/>
      <c r="AC63" s="21" t="s">
        <v>335</v>
      </c>
      <c r="AD63" s="21" t="s">
        <v>59</v>
      </c>
      <c r="AE63" s="21">
        <f>VLOOKUP(C63,'[1]分单位资金性质（总台账）'!$C:$L,10,0)/10000</f>
        <v>860</v>
      </c>
      <c r="AF63" s="21">
        <f t="shared" ref="AF63:AF70" si="24">L63-AE63</f>
        <v>0</v>
      </c>
    </row>
    <row r="64" s="21" customFormat="1" ht="157" customHeight="1" spans="1:33">
      <c r="A64" s="66">
        <v>47</v>
      </c>
      <c r="B64" s="66" t="s">
        <v>336</v>
      </c>
      <c r="C64" s="66" t="s">
        <v>337</v>
      </c>
      <c r="D64" s="66" t="s">
        <v>324</v>
      </c>
      <c r="E64" s="66" t="s">
        <v>327</v>
      </c>
      <c r="F64" s="66" t="s">
        <v>40</v>
      </c>
      <c r="G64" s="66" t="s">
        <v>338</v>
      </c>
      <c r="H64" s="71" t="s">
        <v>433</v>
      </c>
      <c r="I64" s="66" t="s">
        <v>330</v>
      </c>
      <c r="J64" s="66">
        <v>0.65</v>
      </c>
      <c r="K64" s="68">
        <v>580</v>
      </c>
      <c r="L64" s="68">
        <f t="shared" si="21"/>
        <v>580</v>
      </c>
      <c r="M64" s="68">
        <f t="shared" si="22"/>
        <v>580</v>
      </c>
      <c r="N64" s="68">
        <v>580</v>
      </c>
      <c r="O64" s="69"/>
      <c r="P64" s="69"/>
      <c r="Q64" s="69"/>
      <c r="R64" s="66"/>
      <c r="S64" s="66"/>
      <c r="T64" s="66"/>
      <c r="U64" s="66"/>
      <c r="V64" s="66"/>
      <c r="W64" s="66"/>
      <c r="X64" s="66" t="s">
        <v>148</v>
      </c>
      <c r="Y64" s="66" t="s">
        <v>149</v>
      </c>
      <c r="Z64" s="66" t="s">
        <v>333</v>
      </c>
      <c r="AA64" s="66" t="s">
        <v>334</v>
      </c>
      <c r="AB64" s="66"/>
      <c r="AC64" s="21" t="s">
        <v>150</v>
      </c>
      <c r="AD64" s="21" t="s">
        <v>59</v>
      </c>
      <c r="AE64" s="21">
        <f>VLOOKUP(C64,'[1]分单位资金性质（总台账）'!$C:$L,10,0)/10000</f>
        <v>580</v>
      </c>
      <c r="AF64" s="21">
        <f t="shared" si="24"/>
        <v>0</v>
      </c>
    </row>
    <row r="65" s="21" customFormat="1" ht="121" customHeight="1" spans="1:33">
      <c r="A65" s="66">
        <v>48</v>
      </c>
      <c r="B65" s="66" t="s">
        <v>340</v>
      </c>
      <c r="C65" s="66" t="s">
        <v>341</v>
      </c>
      <c r="D65" s="66" t="s">
        <v>324</v>
      </c>
      <c r="E65" s="66" t="s">
        <v>327</v>
      </c>
      <c r="F65" s="66" t="s">
        <v>40</v>
      </c>
      <c r="G65" s="66" t="s">
        <v>317</v>
      </c>
      <c r="H65" s="71" t="s">
        <v>434</v>
      </c>
      <c r="I65" s="66" t="s">
        <v>330</v>
      </c>
      <c r="J65" s="66">
        <v>6</v>
      </c>
      <c r="K65" s="68">
        <v>900</v>
      </c>
      <c r="L65" s="68">
        <f t="shared" si="21"/>
        <v>900</v>
      </c>
      <c r="M65" s="68">
        <f t="shared" si="22"/>
        <v>900</v>
      </c>
      <c r="N65" s="68">
        <v>900</v>
      </c>
      <c r="O65" s="69"/>
      <c r="P65" s="69"/>
      <c r="Q65" s="69"/>
      <c r="R65" s="66"/>
      <c r="S65" s="66"/>
      <c r="T65" s="66"/>
      <c r="U65" s="66"/>
      <c r="V65" s="66"/>
      <c r="W65" s="66"/>
      <c r="X65" s="66" t="s">
        <v>333</v>
      </c>
      <c r="Y65" s="66" t="s">
        <v>334</v>
      </c>
      <c r="Z65" s="66" t="s">
        <v>333</v>
      </c>
      <c r="AA65" s="66" t="s">
        <v>334</v>
      </c>
      <c r="AB65" s="66"/>
      <c r="AC65" s="21" t="s">
        <v>343</v>
      </c>
      <c r="AD65" s="21" t="s">
        <v>59</v>
      </c>
      <c r="AE65" s="21">
        <f>VLOOKUP(C65,'[1]分单位资金性质（总台账）'!$C:$L,10,0)/10000</f>
        <v>850</v>
      </c>
      <c r="AF65" s="21">
        <f t="shared" si="24"/>
        <v>50</v>
      </c>
      <c r="AG65" s="21" t="s">
        <v>386</v>
      </c>
    </row>
    <row r="66" s="21" customFormat="1" ht="121" customHeight="1" spans="1:33">
      <c r="A66" s="66">
        <v>49</v>
      </c>
      <c r="B66" s="66" t="s">
        <v>344</v>
      </c>
      <c r="C66" s="66" t="s">
        <v>345</v>
      </c>
      <c r="D66" s="66" t="s">
        <v>324</v>
      </c>
      <c r="E66" s="66" t="s">
        <v>327</v>
      </c>
      <c r="F66" s="66" t="s">
        <v>40</v>
      </c>
      <c r="G66" s="66" t="s">
        <v>346</v>
      </c>
      <c r="H66" s="71" t="s">
        <v>347</v>
      </c>
      <c r="I66" s="66" t="s">
        <v>330</v>
      </c>
      <c r="J66" s="66">
        <v>2.384</v>
      </c>
      <c r="K66" s="68">
        <v>360</v>
      </c>
      <c r="L66" s="68">
        <f t="shared" si="21"/>
        <v>360</v>
      </c>
      <c r="M66" s="68">
        <f t="shared" si="22"/>
        <v>360</v>
      </c>
      <c r="N66" s="68">
        <v>360</v>
      </c>
      <c r="O66" s="69"/>
      <c r="P66" s="69"/>
      <c r="Q66" s="69"/>
      <c r="R66" s="66"/>
      <c r="S66" s="66"/>
      <c r="T66" s="66"/>
      <c r="U66" s="66"/>
      <c r="V66" s="66"/>
      <c r="W66" s="66"/>
      <c r="X66" s="66" t="s">
        <v>93</v>
      </c>
      <c r="Y66" s="66" t="s">
        <v>94</v>
      </c>
      <c r="Z66" s="66" t="s">
        <v>333</v>
      </c>
      <c r="AA66" s="66" t="s">
        <v>334</v>
      </c>
      <c r="AB66" s="66"/>
      <c r="AC66" s="21" t="s">
        <v>95</v>
      </c>
      <c r="AD66" s="21" t="s">
        <v>59</v>
      </c>
      <c r="AE66" s="21">
        <f>VLOOKUP(C66,'[1]分单位资金性质（总台账）'!$C:$L,10,0)/10000</f>
        <v>360</v>
      </c>
      <c r="AF66" s="21">
        <f t="shared" si="24"/>
        <v>0</v>
      </c>
    </row>
    <row r="67" s="22" customFormat="1" ht="150" customHeight="1" spans="1:33">
      <c r="A67" s="66">
        <v>50</v>
      </c>
      <c r="B67" s="66" t="s">
        <v>348</v>
      </c>
      <c r="C67" s="66" t="s">
        <v>349</v>
      </c>
      <c r="D67" s="66" t="s">
        <v>324</v>
      </c>
      <c r="E67" s="66" t="s">
        <v>327</v>
      </c>
      <c r="F67" s="66" t="s">
        <v>40</v>
      </c>
      <c r="G67" s="66" t="s">
        <v>350</v>
      </c>
      <c r="H67" s="73" t="s">
        <v>435</v>
      </c>
      <c r="I67" s="74"/>
      <c r="J67" s="74"/>
      <c r="K67" s="68">
        <v>460</v>
      </c>
      <c r="L67" s="68">
        <f t="shared" si="21"/>
        <v>460</v>
      </c>
      <c r="M67" s="68">
        <f t="shared" si="22"/>
        <v>460</v>
      </c>
      <c r="N67" s="68">
        <v>460</v>
      </c>
      <c r="O67" s="68"/>
      <c r="P67" s="75"/>
      <c r="Q67" s="75"/>
      <c r="R67" s="76"/>
      <c r="S67" s="76"/>
      <c r="T67" s="76"/>
      <c r="U67" s="76"/>
      <c r="V67" s="76"/>
      <c r="W67" s="76"/>
      <c r="X67" s="66" t="s">
        <v>78</v>
      </c>
      <c r="Y67" s="66" t="s">
        <v>79</v>
      </c>
      <c r="Z67" s="66" t="s">
        <v>333</v>
      </c>
      <c r="AA67" s="66" t="s">
        <v>334</v>
      </c>
      <c r="AB67" s="77"/>
      <c r="AC67" s="21" t="s">
        <v>80</v>
      </c>
      <c r="AD67" s="21" t="s">
        <v>59</v>
      </c>
      <c r="AE67" s="21">
        <f>VLOOKUP(C67,'[1]分单位资金性质（总台账）'!$C:$L,10,0)/10000</f>
        <v>460</v>
      </c>
      <c r="AF67" s="21">
        <f t="shared" si="24"/>
        <v>0</v>
      </c>
    </row>
    <row r="68" s="21" customFormat="1" ht="121" customHeight="1" spans="1:33">
      <c r="A68" s="66">
        <v>51</v>
      </c>
      <c r="B68" s="66" t="s">
        <v>352</v>
      </c>
      <c r="C68" s="66" t="s">
        <v>353</v>
      </c>
      <c r="D68" s="66" t="s">
        <v>324</v>
      </c>
      <c r="E68" s="66" t="s">
        <v>327</v>
      </c>
      <c r="F68" s="66" t="s">
        <v>40</v>
      </c>
      <c r="G68" s="66" t="s">
        <v>354</v>
      </c>
      <c r="H68" s="71" t="s">
        <v>355</v>
      </c>
      <c r="I68" s="66" t="s">
        <v>330</v>
      </c>
      <c r="J68" s="66">
        <v>1.8</v>
      </c>
      <c r="K68" s="68">
        <v>280</v>
      </c>
      <c r="L68" s="68">
        <f t="shared" si="21"/>
        <v>280</v>
      </c>
      <c r="M68" s="68">
        <f t="shared" si="22"/>
        <v>280</v>
      </c>
      <c r="N68" s="68">
        <v>280</v>
      </c>
      <c r="O68" s="69"/>
      <c r="P68" s="69"/>
      <c r="Q68" s="69"/>
      <c r="R68" s="66"/>
      <c r="S68" s="66"/>
      <c r="T68" s="66"/>
      <c r="U68" s="66"/>
      <c r="V68" s="66"/>
      <c r="W68" s="66"/>
      <c r="X68" s="66" t="s">
        <v>436</v>
      </c>
      <c r="Y68" s="66" t="s">
        <v>55</v>
      </c>
      <c r="Z68" s="66" t="s">
        <v>333</v>
      </c>
      <c r="AA68" s="66" t="s">
        <v>334</v>
      </c>
      <c r="AB68" s="66"/>
      <c r="AC68" s="21" t="s">
        <v>58</v>
      </c>
      <c r="AD68" s="21" t="s">
        <v>59</v>
      </c>
      <c r="AE68" s="21">
        <f>VLOOKUP(C68,'[1]分单位资金性质（总台账）'!$C:$L,10,0)/10000</f>
        <v>280</v>
      </c>
      <c r="AF68" s="21">
        <f t="shared" si="24"/>
        <v>0</v>
      </c>
    </row>
    <row r="69" s="21" customFormat="1" ht="121" customHeight="1" spans="1:33">
      <c r="A69" s="66">
        <v>52</v>
      </c>
      <c r="B69" s="66" t="s">
        <v>356</v>
      </c>
      <c r="C69" s="66" t="s">
        <v>357</v>
      </c>
      <c r="D69" s="66" t="s">
        <v>324</v>
      </c>
      <c r="E69" s="66" t="s">
        <v>327</v>
      </c>
      <c r="F69" s="66" t="s">
        <v>40</v>
      </c>
      <c r="G69" s="66" t="s">
        <v>437</v>
      </c>
      <c r="H69" s="71" t="s">
        <v>359</v>
      </c>
      <c r="I69" s="66" t="s">
        <v>92</v>
      </c>
      <c r="J69" s="66">
        <v>10</v>
      </c>
      <c r="K69" s="68">
        <v>100</v>
      </c>
      <c r="L69" s="68">
        <f t="shared" si="21"/>
        <v>100</v>
      </c>
      <c r="M69" s="68">
        <f t="shared" si="22"/>
        <v>100</v>
      </c>
      <c r="N69" s="68">
        <v>100</v>
      </c>
      <c r="O69" s="69"/>
      <c r="P69" s="69"/>
      <c r="Q69" s="69"/>
      <c r="R69" s="66"/>
      <c r="S69" s="66"/>
      <c r="T69" s="66"/>
      <c r="U69" s="66"/>
      <c r="V69" s="66"/>
      <c r="W69" s="66"/>
      <c r="X69" s="66" t="s">
        <v>85</v>
      </c>
      <c r="Y69" s="66" t="s">
        <v>86</v>
      </c>
      <c r="Z69" s="66" t="s">
        <v>333</v>
      </c>
      <c r="AA69" s="66" t="s">
        <v>334</v>
      </c>
      <c r="AB69" s="66"/>
      <c r="AC69" s="21" t="s">
        <v>87</v>
      </c>
      <c r="AD69" s="21" t="s">
        <v>59</v>
      </c>
      <c r="AE69" s="21">
        <f>VLOOKUP(C69,'[1]分单位资金性质（总台账）'!$C:$L,10,0)/10000</f>
        <v>100</v>
      </c>
      <c r="AF69" s="21">
        <f t="shared" si="24"/>
        <v>0</v>
      </c>
    </row>
    <row r="70" s="21" customFormat="1" ht="147" customHeight="1" spans="1:33">
      <c r="A70" s="66">
        <v>53</v>
      </c>
      <c r="B70" s="66" t="s">
        <v>360</v>
      </c>
      <c r="C70" s="66" t="s">
        <v>361</v>
      </c>
      <c r="D70" s="66" t="s">
        <v>324</v>
      </c>
      <c r="E70" s="66" t="s">
        <v>327</v>
      </c>
      <c r="F70" s="66" t="s">
        <v>40</v>
      </c>
      <c r="G70" s="66" t="s">
        <v>299</v>
      </c>
      <c r="H70" s="71" t="s">
        <v>436</v>
      </c>
      <c r="I70" s="66" t="s">
        <v>92</v>
      </c>
      <c r="J70" s="66">
        <v>2</v>
      </c>
      <c r="K70" s="68">
        <v>280</v>
      </c>
      <c r="L70" s="68">
        <f t="shared" si="21"/>
        <v>280</v>
      </c>
      <c r="M70" s="68">
        <f t="shared" si="22"/>
        <v>280</v>
      </c>
      <c r="N70" s="68">
        <v>280</v>
      </c>
      <c r="O70" s="69"/>
      <c r="P70" s="69"/>
      <c r="Q70" s="69"/>
      <c r="R70" s="66"/>
      <c r="S70" s="66"/>
      <c r="T70" s="66"/>
      <c r="U70" s="66"/>
      <c r="V70" s="66"/>
      <c r="W70" s="66"/>
      <c r="X70" s="66" t="s">
        <v>363</v>
      </c>
      <c r="Y70" s="66" t="s">
        <v>364</v>
      </c>
      <c r="Z70" s="66" t="s">
        <v>333</v>
      </c>
      <c r="AA70" s="66" t="s">
        <v>334</v>
      </c>
      <c r="AB70" s="66"/>
      <c r="AC70" s="21" t="s">
        <v>343</v>
      </c>
      <c r="AD70" s="21" t="s">
        <v>59</v>
      </c>
      <c r="AE70" s="21">
        <f>VLOOKUP(C70,'[1]分单位资金性质（总台账）'!$C:$L,10,0)/10000</f>
        <v>280</v>
      </c>
      <c r="AF70" s="21">
        <f t="shared" si="24"/>
        <v>0</v>
      </c>
    </row>
    <row r="71" s="20" customFormat="1" ht="59" customHeight="1" spans="1:33">
      <c r="A71" s="59" t="s">
        <v>365</v>
      </c>
      <c r="B71" s="60" t="s">
        <v>366</v>
      </c>
      <c r="C71" s="61"/>
      <c r="D71" s="62"/>
      <c r="E71" s="59"/>
      <c r="F71" s="59"/>
      <c r="G71" s="59"/>
      <c r="H71" s="59">
        <v>1</v>
      </c>
      <c r="I71" s="64"/>
      <c r="J71" s="64">
        <f>L71/L8</f>
        <v>0.0429196829666085</v>
      </c>
      <c r="K71" s="65">
        <f t="shared" ref="K71:W71" si="25">SUM(K72)</f>
        <v>1500</v>
      </c>
      <c r="L71" s="65">
        <f t="shared" si="25"/>
        <v>1500</v>
      </c>
      <c r="M71" s="65">
        <f t="shared" si="25"/>
        <v>1500</v>
      </c>
      <c r="N71" s="65">
        <f t="shared" si="25"/>
        <v>1500</v>
      </c>
      <c r="O71" s="63">
        <f t="shared" si="25"/>
        <v>0</v>
      </c>
      <c r="P71" s="63">
        <f t="shared" si="25"/>
        <v>0</v>
      </c>
      <c r="Q71" s="63">
        <f t="shared" si="25"/>
        <v>0</v>
      </c>
      <c r="R71" s="63">
        <f t="shared" si="25"/>
        <v>0</v>
      </c>
      <c r="S71" s="63">
        <f t="shared" si="25"/>
        <v>0</v>
      </c>
      <c r="T71" s="63">
        <f t="shared" si="25"/>
        <v>0</v>
      </c>
      <c r="U71" s="63">
        <f t="shared" si="25"/>
        <v>0</v>
      </c>
      <c r="V71" s="63">
        <f t="shared" si="25"/>
        <v>0</v>
      </c>
      <c r="W71" s="63">
        <f t="shared" si="25"/>
        <v>0</v>
      </c>
      <c r="X71" s="59"/>
      <c r="Y71" s="59"/>
      <c r="Z71" s="63"/>
      <c r="AA71" s="63"/>
      <c r="AB71" s="63"/>
      <c r="AE71" s="21"/>
    </row>
    <row r="72" s="21" customFormat="1" ht="175" customHeight="1" spans="1:33">
      <c r="A72" s="66">
        <v>54</v>
      </c>
      <c r="B72" s="66" t="s">
        <v>367</v>
      </c>
      <c r="C72" s="66" t="s">
        <v>368</v>
      </c>
      <c r="D72" s="66" t="s">
        <v>369</v>
      </c>
      <c r="E72" s="66" t="s">
        <v>370</v>
      </c>
      <c r="F72" s="66" t="s">
        <v>40</v>
      </c>
      <c r="G72" s="66" t="s">
        <v>317</v>
      </c>
      <c r="H72" s="71" t="s">
        <v>371</v>
      </c>
      <c r="I72" s="66" t="s">
        <v>319</v>
      </c>
      <c r="J72" s="66">
        <v>6000</v>
      </c>
      <c r="K72" s="68">
        <v>1500</v>
      </c>
      <c r="L72" s="68">
        <f>SUM(M72,U72:W72)</f>
        <v>1500</v>
      </c>
      <c r="M72" s="68">
        <f>SUM(N72:T72)</f>
        <v>1500</v>
      </c>
      <c r="N72" s="68">
        <v>1500</v>
      </c>
      <c r="O72" s="69"/>
      <c r="P72" s="69"/>
      <c r="Q72" s="69"/>
      <c r="R72" s="66"/>
      <c r="S72" s="66"/>
      <c r="T72" s="66"/>
      <c r="U72" s="66"/>
      <c r="V72" s="66"/>
      <c r="W72" s="66"/>
      <c r="X72" s="66" t="s">
        <v>372</v>
      </c>
      <c r="Y72" s="66" t="s">
        <v>373</v>
      </c>
      <c r="Z72" s="66" t="s">
        <v>372</v>
      </c>
      <c r="AA72" s="66" t="s">
        <v>373</v>
      </c>
      <c r="AB72" s="66"/>
      <c r="AC72" s="21" t="s">
        <v>87</v>
      </c>
      <c r="AD72" s="21" t="s">
        <v>47</v>
      </c>
      <c r="AE72" s="21">
        <f>VLOOKUP(C72,'[1]分单位资金性质（总台账）'!$C:$L,10,0)/10000</f>
        <v>1500</v>
      </c>
      <c r="AF72" s="21">
        <f>L72-AE72</f>
        <v>0</v>
      </c>
    </row>
    <row r="73" s="20" customFormat="1" ht="59" customHeight="1" spans="1:33">
      <c r="A73" s="59" t="s">
        <v>374</v>
      </c>
      <c r="B73" s="60" t="s">
        <v>375</v>
      </c>
      <c r="C73" s="61"/>
      <c r="D73" s="62"/>
      <c r="E73" s="59"/>
      <c r="F73" s="59"/>
      <c r="G73" s="59"/>
      <c r="H73" s="59">
        <v>1</v>
      </c>
      <c r="I73" s="64"/>
      <c r="J73" s="64">
        <f>L73/L8</f>
        <v>0.0200291853844173</v>
      </c>
      <c r="K73" s="65">
        <f t="shared" ref="K73:W73" si="26">SUM(K74:K74)</f>
        <v>700</v>
      </c>
      <c r="L73" s="65">
        <f t="shared" si="26"/>
        <v>700</v>
      </c>
      <c r="M73" s="65">
        <f t="shared" si="26"/>
        <v>700</v>
      </c>
      <c r="N73" s="65">
        <f t="shared" si="26"/>
        <v>700</v>
      </c>
      <c r="O73" s="63">
        <f t="shared" si="26"/>
        <v>0</v>
      </c>
      <c r="P73" s="63">
        <f t="shared" si="26"/>
        <v>0</v>
      </c>
      <c r="Q73" s="63">
        <f t="shared" si="26"/>
        <v>0</v>
      </c>
      <c r="R73" s="63">
        <f t="shared" si="26"/>
        <v>0</v>
      </c>
      <c r="S73" s="63">
        <f t="shared" si="26"/>
        <v>0</v>
      </c>
      <c r="T73" s="63">
        <f t="shared" si="26"/>
        <v>0</v>
      </c>
      <c r="U73" s="63">
        <f t="shared" si="26"/>
        <v>0</v>
      </c>
      <c r="V73" s="63">
        <f t="shared" si="26"/>
        <v>0</v>
      </c>
      <c r="W73" s="63">
        <f t="shared" si="26"/>
        <v>0</v>
      </c>
      <c r="X73" s="59"/>
      <c r="Y73" s="59"/>
      <c r="Z73" s="63"/>
      <c r="AA73" s="63"/>
      <c r="AB73" s="63"/>
      <c r="AE73" s="21"/>
    </row>
    <row r="74" s="21" customFormat="1" ht="192" customHeight="1" spans="1:33">
      <c r="A74" s="66">
        <v>55</v>
      </c>
      <c r="B74" s="66" t="s">
        <v>376</v>
      </c>
      <c r="C74" s="66" t="s">
        <v>377</v>
      </c>
      <c r="D74" s="66" t="s">
        <v>375</v>
      </c>
      <c r="E74" s="66" t="s">
        <v>375</v>
      </c>
      <c r="F74" s="66" t="s">
        <v>40</v>
      </c>
      <c r="G74" s="66" t="s">
        <v>317</v>
      </c>
      <c r="H74" s="71" t="s">
        <v>438</v>
      </c>
      <c r="I74" s="66" t="s">
        <v>379</v>
      </c>
      <c r="J74" s="66">
        <v>100</v>
      </c>
      <c r="K74" s="68">
        <v>700</v>
      </c>
      <c r="L74" s="68">
        <f>SUM(M74,U74:W74)</f>
        <v>700</v>
      </c>
      <c r="M74" s="68">
        <f>SUM(N74:T74)</f>
        <v>700</v>
      </c>
      <c r="N74" s="68">
        <v>700</v>
      </c>
      <c r="O74" s="69"/>
      <c r="P74" s="69"/>
      <c r="Q74" s="69"/>
      <c r="R74" s="66"/>
      <c r="S74" s="66"/>
      <c r="T74" s="66"/>
      <c r="U74" s="66"/>
      <c r="V74" s="66"/>
      <c r="W74" s="66"/>
      <c r="X74" s="78" t="s">
        <v>439</v>
      </c>
      <c r="Y74" s="66" t="s">
        <v>381</v>
      </c>
      <c r="Z74" s="66" t="s">
        <v>380</v>
      </c>
      <c r="AA74" s="66" t="s">
        <v>381</v>
      </c>
      <c r="AB74" s="66"/>
      <c r="AC74" s="21" t="s">
        <v>382</v>
      </c>
      <c r="AE74" s="21">
        <f>VLOOKUP(C74,'[1]分单位资金性质（总台账）'!$C:$L,10,0)/10000</f>
        <v>700</v>
      </c>
      <c r="AF74" s="21">
        <f>L74-AE74</f>
        <v>0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7:AG74" etc:filterBottomFollowUsedRange="1">
    <extLst/>
  </autoFilter>
  <mergeCells count="44">
    <mergeCell ref="A1:B1"/>
    <mergeCell ref="A2:AB2"/>
    <mergeCell ref="A3:D3"/>
    <mergeCell ref="M4:W4"/>
    <mergeCell ref="M5:T5"/>
    <mergeCell ref="N6:O6"/>
    <mergeCell ref="A8:F8"/>
    <mergeCell ref="B9:C9"/>
    <mergeCell ref="B10:C10"/>
    <mergeCell ref="B35:C35"/>
    <mergeCell ref="B39:C39"/>
    <mergeCell ref="B43:C43"/>
    <mergeCell ref="B53:C53"/>
    <mergeCell ref="B56:C56"/>
    <mergeCell ref="B60:C60"/>
    <mergeCell ref="B62:C62"/>
    <mergeCell ref="B71:C71"/>
    <mergeCell ref="B73:C73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M6:M7"/>
    <mergeCell ref="P6:P7"/>
    <mergeCell ref="Q6:Q7"/>
    <mergeCell ref="R6:R7"/>
    <mergeCell ref="S6:S7"/>
    <mergeCell ref="T6:T7"/>
    <mergeCell ref="U5:U7"/>
    <mergeCell ref="V5:V7"/>
    <mergeCell ref="W5:W7"/>
    <mergeCell ref="X4:X7"/>
    <mergeCell ref="Y4:Y7"/>
    <mergeCell ref="Z4:Z7"/>
    <mergeCell ref="AA4:AA7"/>
    <mergeCell ref="AB4:AB7"/>
  </mergeCells>
  <dataValidations count="4">
    <dataValidation type="list" allowBlank="1" showInputMessage="1" showErrorMessage="1" sqref="D11 D35 D37:D43 D45:D51 D53:D66 D68:D72">
      <formula1>#REF!</formula1>
    </dataValidation>
    <dataValidation type="list" allowBlank="1" showInputMessage="1" showErrorMessage="1" sqref="F12 F74 F28:F35 F37:F42 F45:F51 F53:F60 F62:F72">
      <formula1>"新建,改建,扩建"</formula1>
    </dataValidation>
    <dataValidation type="list" allowBlank="1" showErrorMessage="1" sqref="E13 E36 E52 E67 D74 E5:E10 E15:E34 E73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E14 E35 E11:E12 E37:E51 E53:E66 E68:E72">
      <formula1>INDIRECT(D11)</formula1>
    </dataValidation>
  </dataValidations>
  <pageMargins left="0.393055555555556" right="0.393055555555556" top="0.393055555555556" bottom="0.393055555555556" header="0.298611111111111" footer="0.298611111111111"/>
  <pageSetup paperSize="8" scale="33" fitToHeight="0" orientation="landscape" horizontalDpi="600"/>
  <headerFooter>
    <oddFooter>&amp;C第 &amp;P 页，共 &amp;N 页</oddFooter>
  </headerFooter>
  <ignoredErrors>
    <ignoredError sqref="D11" listDataValidation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opLeftCell="A2" workbookViewId="0">
      <selection activeCell="H48" sqref="H48"/>
    </sheetView>
  </sheetViews>
  <sheetFormatPr defaultColWidth="9.234375" defaultRowHeight="15"/>
  <cols>
    <col min="1" max="1" width="5" style="2" customWidth="1"/>
    <col min="2" max="4" width="9.234375" style="2"/>
    <col min="5" max="5" width="8" style="2" customWidth="1"/>
    <col min="7" max="7" width="8.4609375" customWidth="1"/>
    <col min="8" max="8" width="9.4609375" customWidth="1"/>
    <col min="9" max="10" width="7.5390625" style="3" customWidth="1"/>
    <col min="11" max="11" width="7.5390625" customWidth="1"/>
    <col min="12" max="12" width="12.3046875" customWidth="1"/>
  </cols>
  <sheetData>
    <row r="1" ht="58" customHeight="1" spans="1:12">
      <c r="A1" s="4" t="s">
        <v>440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6" customHeight="1" spans="1:12">
      <c r="A2" s="5" t="s">
        <v>3</v>
      </c>
      <c r="B2" s="5" t="s">
        <v>441</v>
      </c>
      <c r="C2" s="5" t="s">
        <v>442</v>
      </c>
      <c r="D2" s="6" t="s">
        <v>443</v>
      </c>
      <c r="E2" s="5" t="s">
        <v>444</v>
      </c>
      <c r="F2" s="5" t="s">
        <v>30</v>
      </c>
      <c r="G2" s="5"/>
      <c r="H2" s="5"/>
      <c r="I2" s="7" t="s">
        <v>445</v>
      </c>
      <c r="J2" s="8"/>
      <c r="K2" s="9"/>
      <c r="L2" s="5" t="s">
        <v>18</v>
      </c>
    </row>
    <row r="3" s="1" customFormat="1" ht="54" customHeight="1" spans="1:12">
      <c r="A3" s="5"/>
      <c r="B3" s="5"/>
      <c r="C3" s="5"/>
      <c r="D3" s="6"/>
      <c r="E3" s="5"/>
      <c r="F3" s="5" t="s">
        <v>442</v>
      </c>
      <c r="G3" s="6" t="s">
        <v>443</v>
      </c>
      <c r="H3" s="5" t="s">
        <v>444</v>
      </c>
      <c r="I3" s="5" t="s">
        <v>442</v>
      </c>
      <c r="J3" s="6" t="s">
        <v>443</v>
      </c>
      <c r="K3" s="5" t="s">
        <v>444</v>
      </c>
      <c r="L3" s="5"/>
    </row>
    <row r="4" ht="36" customHeight="1" spans="1:12">
      <c r="A4" s="10"/>
      <c r="B4" s="10"/>
      <c r="C4" s="10">
        <f>SUM(C5:C8)</f>
        <v>48941</v>
      </c>
      <c r="D4" s="10">
        <f>SUM(D5:D8)</f>
        <v>22435.2</v>
      </c>
      <c r="E4" s="11">
        <f>D4/C4</f>
        <v>0.458413191393719</v>
      </c>
      <c r="F4" s="10">
        <f>SUM(F5:F8)</f>
        <v>38946</v>
      </c>
      <c r="G4" s="10">
        <f>SUM(G5:G8)</f>
        <v>18006.2</v>
      </c>
      <c r="H4" s="11">
        <f>G4/F4</f>
        <v>0.462337595645252</v>
      </c>
      <c r="I4" s="12">
        <f>SUM(I5:I8)</f>
        <v>9995</v>
      </c>
      <c r="J4" s="12">
        <f>SUM(J5:J8)</f>
        <v>4429</v>
      </c>
      <c r="K4" s="11">
        <f>J4/I4</f>
        <v>0.44312156078039</v>
      </c>
      <c r="L4" s="10"/>
    </row>
    <row r="5" ht="38" customHeight="1" spans="1:12">
      <c r="A5" s="10">
        <v>1</v>
      </c>
      <c r="B5" s="12" t="s">
        <v>446</v>
      </c>
      <c r="C5" s="12">
        <f>SUM(F5+I5)</f>
        <v>44844</v>
      </c>
      <c r="D5" s="12">
        <f>SUM(G5+J5)</f>
        <v>22335.2</v>
      </c>
      <c r="E5" s="11">
        <f>D5/C5</f>
        <v>0.498064401034698</v>
      </c>
      <c r="F5" s="10">
        <v>34849</v>
      </c>
      <c r="G5" s="10">
        <v>17906.2</v>
      </c>
      <c r="H5" s="11">
        <f>G5/F5</f>
        <v>0.513822491319694</v>
      </c>
      <c r="I5" s="12">
        <v>9995</v>
      </c>
      <c r="J5" s="12">
        <v>4429</v>
      </c>
      <c r="K5" s="11">
        <f>J5/I5</f>
        <v>0.44312156078039</v>
      </c>
      <c r="L5" s="13" t="s">
        <v>447</v>
      </c>
    </row>
    <row r="6" ht="38" customHeight="1" spans="1:12">
      <c r="A6" s="10">
        <v>2</v>
      </c>
      <c r="B6" s="10" t="s">
        <v>25</v>
      </c>
      <c r="C6" s="12">
        <f>SUM(F6+I6)</f>
        <v>2529</v>
      </c>
      <c r="D6" s="12">
        <f>SUM(G6+J6)</f>
        <v>0</v>
      </c>
      <c r="E6" s="11">
        <f>D6/C6</f>
        <v>0</v>
      </c>
      <c r="F6" s="10">
        <v>2529</v>
      </c>
      <c r="G6" s="10"/>
      <c r="H6" s="11"/>
      <c r="I6" s="12"/>
      <c r="J6" s="12"/>
      <c r="K6" s="11"/>
      <c r="L6" s="14"/>
    </row>
    <row r="7" ht="38" customHeight="1" spans="1:12">
      <c r="A7" s="10">
        <v>3</v>
      </c>
      <c r="B7" s="10" t="s">
        <v>448</v>
      </c>
      <c r="C7" s="12">
        <f>SUM(F7+I7)</f>
        <v>1468</v>
      </c>
      <c r="D7" s="12">
        <f>SUM(G7+J7)</f>
        <v>0</v>
      </c>
      <c r="E7" s="11">
        <f>D7/C7</f>
        <v>0</v>
      </c>
      <c r="F7" s="10">
        <v>1468</v>
      </c>
      <c r="G7" s="10"/>
      <c r="H7" s="11"/>
      <c r="I7" s="12"/>
      <c r="J7" s="12"/>
      <c r="K7" s="11"/>
      <c r="L7" s="14"/>
    </row>
    <row r="8" ht="38" customHeight="1" spans="1:12">
      <c r="A8" s="10">
        <v>4</v>
      </c>
      <c r="B8" s="10" t="s">
        <v>449</v>
      </c>
      <c r="C8" s="12">
        <f>SUM(F8+I8)</f>
        <v>100</v>
      </c>
      <c r="D8" s="12">
        <f>SUM(G8+J8)</f>
        <v>100</v>
      </c>
      <c r="E8" s="11">
        <f>D8/C8</f>
        <v>1</v>
      </c>
      <c r="F8" s="10">
        <v>100</v>
      </c>
      <c r="G8" s="10">
        <v>100</v>
      </c>
      <c r="H8" s="11">
        <f>G8/F8</f>
        <v>1</v>
      </c>
      <c r="I8" s="12"/>
      <c r="J8" s="12"/>
      <c r="K8" s="11"/>
      <c r="L8" s="15"/>
    </row>
    <row r="9" ht="58" customHeight="1" spans="1:12">
      <c r="A9" s="4" t="s">
        <v>450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="1" customFormat="1" ht="36" customHeight="1" spans="1:12">
      <c r="A10" s="5" t="s">
        <v>3</v>
      </c>
      <c r="B10" s="5" t="s">
        <v>441</v>
      </c>
      <c r="C10" s="5" t="s">
        <v>442</v>
      </c>
      <c r="D10" s="6" t="s">
        <v>443</v>
      </c>
      <c r="E10" s="5" t="s">
        <v>444</v>
      </c>
      <c r="F10" s="5" t="s">
        <v>30</v>
      </c>
      <c r="G10" s="5"/>
      <c r="H10" s="5"/>
      <c r="I10" s="7" t="s">
        <v>445</v>
      </c>
      <c r="J10" s="8"/>
      <c r="K10" s="9"/>
      <c r="L10" s="5" t="s">
        <v>18</v>
      </c>
    </row>
    <row r="11" s="1" customFormat="1" ht="54" customHeight="1" spans="1:12">
      <c r="A11" s="5"/>
      <c r="B11" s="5"/>
      <c r="C11" s="5"/>
      <c r="D11" s="6"/>
      <c r="E11" s="5"/>
      <c r="F11" s="5" t="s">
        <v>442</v>
      </c>
      <c r="G11" s="6" t="s">
        <v>443</v>
      </c>
      <c r="H11" s="5" t="s">
        <v>444</v>
      </c>
      <c r="I11" s="5" t="s">
        <v>442</v>
      </c>
      <c r="J11" s="6" t="s">
        <v>443</v>
      </c>
      <c r="K11" s="5" t="s">
        <v>444</v>
      </c>
      <c r="L11" s="5"/>
    </row>
    <row r="12" ht="45" customHeight="1" spans="1:12">
      <c r="A12" s="10"/>
      <c r="B12" s="10"/>
      <c r="C12" s="10">
        <f>SUM(C13:C16)</f>
        <v>48941</v>
      </c>
      <c r="D12" s="10">
        <f>SUM(D13:D16)</f>
        <v>33456.2</v>
      </c>
      <c r="E12" s="11">
        <f t="shared" ref="E12:E16" si="0">D12/C12</f>
        <v>0.683602705298216</v>
      </c>
      <c r="F12" s="10">
        <f>SUM(F13:F16)</f>
        <v>38946</v>
      </c>
      <c r="G12" s="10">
        <f>SUM(G13:G16)</f>
        <v>27752.2</v>
      </c>
      <c r="H12" s="11">
        <f t="shared" ref="H12:H16" si="1">G12/F12</f>
        <v>0.712581523134597</v>
      </c>
      <c r="I12" s="12">
        <f>SUM(I13:I16)</f>
        <v>9995</v>
      </c>
      <c r="J12" s="12">
        <f>SUM(J13:J16)</f>
        <v>5704</v>
      </c>
      <c r="K12" s="11">
        <f>J12/I12</f>
        <v>0.570685342671336</v>
      </c>
      <c r="L12" s="10"/>
    </row>
    <row r="13" ht="45" customHeight="1" spans="1:12">
      <c r="A13" s="10">
        <v>1</v>
      </c>
      <c r="B13" s="12" t="s">
        <v>446</v>
      </c>
      <c r="C13" s="12">
        <f t="shared" ref="C13:C16" si="2">SUM(F13+I13)</f>
        <v>44844</v>
      </c>
      <c r="D13" s="12">
        <f t="shared" ref="D13:D16" si="3">SUM(G13+J13)</f>
        <v>33356.2</v>
      </c>
      <c r="E13" s="11">
        <f t="shared" si="0"/>
        <v>0.743827490857194</v>
      </c>
      <c r="F13" s="10">
        <v>34849</v>
      </c>
      <c r="G13" s="10">
        <v>27652.2</v>
      </c>
      <c r="H13" s="11">
        <f t="shared" si="1"/>
        <v>0.793486183247726</v>
      </c>
      <c r="I13" s="12">
        <v>9995</v>
      </c>
      <c r="J13" s="12">
        <v>5704</v>
      </c>
      <c r="K13" s="11">
        <f>J13/I13</f>
        <v>0.570685342671336</v>
      </c>
      <c r="L13" s="13" t="s">
        <v>451</v>
      </c>
    </row>
    <row r="14" ht="45" customHeight="1" spans="1:12">
      <c r="A14" s="10">
        <v>2</v>
      </c>
      <c r="B14" s="10" t="s">
        <v>25</v>
      </c>
      <c r="C14" s="12">
        <f t="shared" si="2"/>
        <v>2529</v>
      </c>
      <c r="D14" s="12">
        <f t="shared" si="3"/>
        <v>0</v>
      </c>
      <c r="E14" s="11">
        <f t="shared" si="0"/>
        <v>0</v>
      </c>
      <c r="F14" s="10">
        <v>2529</v>
      </c>
      <c r="G14" s="10"/>
      <c r="H14" s="11"/>
      <c r="I14" s="12"/>
      <c r="J14" s="12"/>
      <c r="K14" s="11"/>
      <c r="L14" s="14"/>
    </row>
    <row r="15" ht="45" customHeight="1" spans="1:12">
      <c r="A15" s="10">
        <v>3</v>
      </c>
      <c r="B15" s="10" t="s">
        <v>448</v>
      </c>
      <c r="C15" s="12">
        <f t="shared" si="2"/>
        <v>1468</v>
      </c>
      <c r="D15" s="12">
        <f t="shared" si="3"/>
        <v>0</v>
      </c>
      <c r="E15" s="11">
        <f t="shared" si="0"/>
        <v>0</v>
      </c>
      <c r="F15" s="10">
        <v>1468</v>
      </c>
      <c r="G15" s="10"/>
      <c r="H15" s="11"/>
      <c r="I15" s="12"/>
      <c r="J15" s="12"/>
      <c r="K15" s="11"/>
      <c r="L15" s="14"/>
    </row>
    <row r="16" ht="45" customHeight="1" spans="1:12">
      <c r="A16" s="10">
        <v>4</v>
      </c>
      <c r="B16" s="10" t="s">
        <v>449</v>
      </c>
      <c r="C16" s="12">
        <f t="shared" si="2"/>
        <v>100</v>
      </c>
      <c r="D16" s="12">
        <f t="shared" si="3"/>
        <v>100</v>
      </c>
      <c r="E16" s="11">
        <f t="shared" si="0"/>
        <v>1</v>
      </c>
      <c r="F16" s="10">
        <v>100</v>
      </c>
      <c r="G16" s="10">
        <v>100</v>
      </c>
      <c r="H16" s="11">
        <f t="shared" si="1"/>
        <v>1</v>
      </c>
      <c r="I16" s="12"/>
      <c r="J16" s="12"/>
      <c r="K16" s="11"/>
      <c r="L16" s="15"/>
    </row>
  </sheetData>
  <sheetProtection formatCells="0" formatColumns="0" formatRows="0" insertRows="0" insertColumns="0" insertHyperlinks="0" deleteColumns="0" deleteRows="0" sort="0" autoFilter="0" pivotTables="0"/>
  <mergeCells count="18">
    <mergeCell ref="A1:L1"/>
    <mergeCell ref="F2:H2"/>
    <mergeCell ref="I2:K2"/>
    <mergeCell ref="A9:L9"/>
    <mergeCell ref="F10:H10"/>
    <mergeCell ref="I10:K10"/>
    <mergeCell ref="A2:A3"/>
    <mergeCell ref="A10:A11"/>
    <mergeCell ref="B2:B3"/>
    <mergeCell ref="B10:B11"/>
    <mergeCell ref="C2:C3"/>
    <mergeCell ref="C10:C11"/>
    <mergeCell ref="D2:D3"/>
    <mergeCell ref="D10:D11"/>
    <mergeCell ref="E2:E3"/>
    <mergeCell ref="E10:E11"/>
    <mergeCell ref="L5:L8"/>
    <mergeCell ref="L13:L16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_l<h�R�eaN �O�RKQvQaN1 1 Qg01 2 Qg01 7 Qg �O�RKQvQaN3 Qg06 Qg07 Qg08 Qg09 Qg01 1 Qg01 2 Qg01 4 Qg �O�RKQvQaN1 Qg02 Qg03 Qg05 Qg06 Qg08 Qg09 Qg01 3 Qg �\~��R� �O�kN�b T�SvQaN �S�W�S t^-N�W:S( �h�vaN) (�(gvQ1 3 QgW0Ws^te�S-NI�o��yiy��v �S�W�S t^-N�W:S?�\[r^(��R�1 2 	�Qg^s|\fr[rǑ-��SXb�{y��v �S�W�S t^-N�W:S�h�v1 3 Qg�Q4l|�{Q�k�^��y��v �S�W�S t^?�KQTX�NG�nN{Q�k�^��y��v �S�W�S t^?�KQTX�NG��s�N�QN�NN�V�Q�N�T�R�]�^��y��v �S�W�S t^?�KQTX�NG��QN�NN�W@x���e�^��y��v �S�W�S t^LN	T�pKQaNnN{Q�k�Ng�^��y��v �S�W�S t^LN	T�pKQaNW0W�xGrStety��v �S�W�S t^LN	T�pKQaN�yiN�W0WM�WY�^��y��v �S�W�S t^LN	T�pKQaNW0Ws^tey��v �S�W�S t^p`\�]<hG�S���^��y��v �S�W�S t^p`\�]<hG��yiN�W0WM�WY�^��y��v �S�W�S t^p`\�]<hG��Q8�^:W�^��y��v �S�W�S t^�O�c(gT[G��yiN�W0WM�WY�^��y��v �]�NaNx^�yQg �]�NaN2 Qg03 Qg05 Qg08 Qg01 0 Qg ���caN0ё�gG�0T�SvQaN0�]�NaN0}vhgG�0/O��pKQG�0p`\�]<hG�0YT+uaN0�l�VG�0�O�c(gT[G� YT+uaN ���caN �S�W�S t^�gKQ�NaN\ugr}Q;Sg�R�p�^��y��v �S�W�S t^�gKQ�NaN�QN�NN�W@x���e�^��y��v /O��pKQG�1 0 Qg01 1 Qg /O��pKQG�1 4 Qg /O��pKQG�1 1 Qg /O��pKQG�1 Qg ���caN0ё�gG�0T�SvQaN0�]�NaN0}vhgG�0/O��pKQG�0p`\�]<hG�0YT+uaN0�l�VG�0�O�c(gT[G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2026年项目提取 (第一批不含产业到户)  (3)</vt:lpstr>
      <vt:lpstr>2026年项目提取 (第一批不含产业到户) 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×÷+－</cp:lastModifiedBy>
  <dcterms:created xsi:type="dcterms:W3CDTF">2006-09-18T08:00:00Z</dcterms:created>
  <dcterms:modified xsi:type="dcterms:W3CDTF">2026-07-24T11:52:30Z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BA40BEA120134ED0B48C5532A7D1E393_13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