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firstSheet="3" activeTab="3"/>
  </bookViews>
  <sheets>
    <sheet name="2026年项目提取 (第一批不含产业到户)  (3)" sheetId="16" state="hidden" r:id="rId1"/>
    <sheet name="第二批" sheetId="17" state="hidden" r:id="rId2"/>
    <sheet name="第二批 (2)" sheetId="19" state="hidden" r:id="rId3"/>
    <sheet name="修改版" sheetId="20" r:id="rId4"/>
  </sheets>
  <definedNames>
    <definedName name="_xlnm._FilterDatabase" localSheetId="0" hidden="1">'2026年项目提取 (第一批不含产业到户)  (3)'!$A$7:$AD$74</definedName>
    <definedName name="_xlnm._FilterDatabase" localSheetId="1" hidden="1">第二批!$A$7:$Z$38</definedName>
    <definedName name="_xlnm._FilterDatabase" localSheetId="2" hidden="1">'第二批 (2)'!$A$7:$Z$36</definedName>
    <definedName name="_xlnm._FilterDatabase" localSheetId="3" hidden="1">修改版!$A$7:$Z$17</definedName>
    <definedName name="项目管理费">#REF!</definedName>
    <definedName name="巩固三保障成果">#REF!</definedName>
    <definedName name="易地搬迁后扶">#REF!</definedName>
    <definedName name="其他">#REF!</definedName>
    <definedName name="就业项目">#REF!</definedName>
    <definedName name="乡村建设行动">#REF!</definedName>
    <definedName name="产业发展">#REF!</definedName>
    <definedName name="_xlnm.Print_Titles" localSheetId="0">'2026年项目提取 (第一批不含产业到户)  (3)'!$4:$7</definedName>
    <definedName name="_xlnm.Print_Area" localSheetId="0">'2026年项目提取 (第一批不含产业到户)  (3)'!$A$1:$AB$74</definedName>
    <definedName name="_xlnm.Print_Titles" localSheetId="1">第二批!$4:$7</definedName>
    <definedName name="_xlnm.Print_Area" localSheetId="1">第二批!$A$1:$Z$38</definedName>
    <definedName name="_xlnm.Print_Titles" localSheetId="2">'第二批 (2)'!$4:$7</definedName>
    <definedName name="_xlnm.Print_Area" localSheetId="2">'第二批 (2)'!$A$1:$Z$36</definedName>
    <definedName name="_xlnm.Print_Titles" localSheetId="3">修改版!$4:$7</definedName>
    <definedName name="_xlnm.Print_Area" localSheetId="3">修改版!$A$1:$Z$17</definedName>
  </definedNames>
  <calcPr calcId="144525"/>
</workbook>
</file>

<file path=xl/sharedStrings.xml><?xml version="1.0" encoding="utf-8"?>
<sst xmlns="http://schemas.openxmlformats.org/spreadsheetml/2006/main" count="1465" uniqueCount="489">
  <si>
    <t>附件1</t>
  </si>
  <si>
    <t>叶城县2026年第一批中央财政衔接推进乡村振兴补助资金（常态化帮扶资金）项目计划</t>
  </si>
  <si>
    <t>填报单位：叶城县农业农村局</t>
  </si>
  <si>
    <t>序号</t>
  </si>
  <si>
    <t>项目库
编号</t>
  </si>
  <si>
    <t>项目名称</t>
  </si>
  <si>
    <t>二级项目类别</t>
  </si>
  <si>
    <t>项目子类型</t>
  </si>
  <si>
    <t>建设
性质</t>
  </si>
  <si>
    <t>建设地点</t>
  </si>
  <si>
    <t>建设内容</t>
  </si>
  <si>
    <t>建设单位</t>
  </si>
  <si>
    <t>建设规模</t>
  </si>
  <si>
    <t>项目总投资（万元）</t>
  </si>
  <si>
    <t>本次安排资金（万元）</t>
  </si>
  <si>
    <t>资金来源（万元）</t>
  </si>
  <si>
    <t>责任人</t>
  </si>
  <si>
    <t>主管单位</t>
  </si>
  <si>
    <t>备注</t>
  </si>
  <si>
    <t>衔接资金</t>
  </si>
  <si>
    <t>地方政府一般债券资金</t>
  </si>
  <si>
    <t>地县资金</t>
  </si>
  <si>
    <t>其他资金（社会资金、帮扶资金等）</t>
  </si>
  <si>
    <t>小计</t>
  </si>
  <si>
    <t>巩固拓展和乡村振兴</t>
  </si>
  <si>
    <t>以工代赈</t>
  </si>
  <si>
    <t>少数民族发展</t>
  </si>
  <si>
    <t>欠发达国有农场</t>
  </si>
  <si>
    <t>欠发达国有林场</t>
  </si>
  <si>
    <t>欠发达国有牧场</t>
  </si>
  <si>
    <t>中央</t>
  </si>
  <si>
    <t>自治区</t>
  </si>
  <si>
    <t>合计</t>
  </si>
  <si>
    <t>一</t>
  </si>
  <si>
    <t>产业发展</t>
  </si>
  <si>
    <t>（一）</t>
  </si>
  <si>
    <t>农业产业基础设施配套</t>
  </si>
  <si>
    <t>yc2026014</t>
  </si>
  <si>
    <t>叶城县2026年小额贷款贴息</t>
  </si>
  <si>
    <t>小额贷款贴息</t>
  </si>
  <si>
    <t>新建</t>
  </si>
  <si>
    <t>叶城县各乡镇</t>
  </si>
  <si>
    <t>项目总投资483.6万元
建设内容：为全县有贷款意愿的脱贫户、监测户实施小额贷款贴息补助。</t>
  </si>
  <si>
    <t>户</t>
  </si>
  <si>
    <t>县农业农村局</t>
  </si>
  <si>
    <t>张纯妮</t>
  </si>
  <si>
    <t>模民江·阿不迪尔希提</t>
  </si>
  <si>
    <t>到户</t>
  </si>
  <si>
    <t>yc2026015</t>
  </si>
  <si>
    <t>叶城县2026年洛克乡种植业基地配套建设项目</t>
  </si>
  <si>
    <t>种植业基地</t>
  </si>
  <si>
    <t>洛克乡2村、3村、4村、5村、7村、8村、9村、10村、11村、12村</t>
  </si>
  <si>
    <r>
      <rPr>
        <sz val="28"/>
        <rFont val="仿宋"/>
        <charset val="134"/>
      </rPr>
      <t>项目总投资：881.6万元。
建设内容：新建0.6-1m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/s防渗渠10公里及配套，88.16万元/公里。</t>
    </r>
  </si>
  <si>
    <t>公里</t>
  </si>
  <si>
    <t>洛克乡</t>
  </si>
  <si>
    <t>张海龙</t>
  </si>
  <si>
    <t>县水利局</t>
  </si>
  <si>
    <t>王平</t>
  </si>
  <si>
    <t>努尔买买提·阿布来提</t>
  </si>
  <si>
    <t>工程</t>
  </si>
  <si>
    <t>yc2026016</t>
  </si>
  <si>
    <t>叶城县2026年巴仁乡种植业基地配套建设项目</t>
  </si>
  <si>
    <t>巴仁乡2村、3村、5村、8村、10村</t>
  </si>
  <si>
    <r>
      <rPr>
        <sz val="28"/>
        <rFont val="仿宋"/>
        <charset val="134"/>
      </rPr>
      <t>项目总投资：400万元
建设内容：新建0.2-1m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/s防渗渠4.7公里及配套，约85万元/公里。</t>
    </r>
  </si>
  <si>
    <t>巴仁乡</t>
  </si>
  <si>
    <t>曾恭勤</t>
  </si>
  <si>
    <t>张旭</t>
  </si>
  <si>
    <t>yc2026017</t>
  </si>
  <si>
    <t>叶城县2026年河园镇种植业基地配套建设项目</t>
  </si>
  <si>
    <t>河园镇2村、3村、4村、6村</t>
  </si>
  <si>
    <r>
      <rPr>
        <sz val="28"/>
        <rFont val="仿宋"/>
        <charset val="134"/>
      </rPr>
      <t>项目总投资：1130万元
建设内容：新建0.3-1m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/s防渗渠13.4公里及配套，85万元/公里。</t>
    </r>
  </si>
  <si>
    <t>河园镇</t>
  </si>
  <si>
    <t>黄林</t>
  </si>
  <si>
    <t>李双强</t>
  </si>
  <si>
    <t>yc2026018</t>
  </si>
  <si>
    <t>叶城县2026年铁提乡种植业基地配套项目</t>
  </si>
  <si>
    <t>铁提乡2村、9村、10村</t>
  </si>
  <si>
    <r>
      <rPr>
        <sz val="28"/>
        <rFont val="仿宋"/>
        <charset val="134"/>
      </rPr>
      <t>项目总投资：375万元
建设内容：新建0.3-1m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/s防渗渠4.3公里及配套。</t>
    </r>
  </si>
  <si>
    <t>铁提乡</t>
  </si>
  <si>
    <t>王东</t>
  </si>
  <si>
    <t>茹克亚·买买提</t>
  </si>
  <si>
    <t>yc2026019</t>
  </si>
  <si>
    <t>叶城县2026年依力克其乡种植业基地配套建设项目</t>
  </si>
  <si>
    <t>依力克其乡3村、6村、7村、8村、9村、11村、12村、14村</t>
  </si>
  <si>
    <r>
      <rPr>
        <sz val="28"/>
        <rFont val="仿宋"/>
        <charset val="134"/>
      </rPr>
      <t>项目总投资:1325万元，本次安排1275万元
建设内容：新建0.2-1m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/s防渗渠15公里及配套。</t>
    </r>
  </si>
  <si>
    <t>依力克其乡</t>
  </si>
  <si>
    <t>张兆海</t>
  </si>
  <si>
    <t>沙迪克江·沙吾提</t>
  </si>
  <si>
    <t>yc2026022</t>
  </si>
  <si>
    <t>叶城县2026年恰尔巴格镇种植业基地配套建设项目</t>
  </si>
  <si>
    <t>恰尔巴格镇2村、5村、6村、7村、8村、9村、10村、11村、12村</t>
  </si>
  <si>
    <r>
      <rPr>
        <sz val="28"/>
        <rFont val="仿宋"/>
        <charset val="134"/>
      </rPr>
      <t>项目总投资：400万元
建设内容：新建0.3-1m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/s防渗渠4.6公里及配套，约87万元/公里。</t>
    </r>
  </si>
  <si>
    <t>座</t>
  </si>
  <si>
    <t>恰尔巴格镇</t>
  </si>
  <si>
    <t>汪进飞</t>
  </si>
  <si>
    <t>龙世新</t>
  </si>
  <si>
    <t>yc2026024</t>
  </si>
  <si>
    <t>叶城县2026年夏合甫乡种植业基地配套建设项目</t>
  </si>
  <si>
    <t>夏合甫乡3村、5村、6村、7村、8村、9村、10村、14村、15村、18村</t>
  </si>
  <si>
    <r>
      <rPr>
        <sz val="28"/>
        <rFont val="仿宋"/>
        <charset val="134"/>
      </rPr>
      <t>项目总投资：1300万元
建设内容：新建0.2-1m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/s防渗渠15.3公里及配套，85万元/公里。</t>
    </r>
  </si>
  <si>
    <t>夏合甫乡</t>
  </si>
  <si>
    <t>王友川</t>
  </si>
  <si>
    <t>陈诗</t>
  </si>
  <si>
    <t>yc2026026</t>
  </si>
  <si>
    <t>叶城县2026年吐古其乡种植业基地配套建设项目</t>
  </si>
  <si>
    <t>吐古其乡2村、3村、4村、5村、8村、9村、10村、12村、13村、15村、16村</t>
  </si>
  <si>
    <r>
      <rPr>
        <sz val="28"/>
        <rFont val="仿宋"/>
        <charset val="134"/>
      </rPr>
      <t>项目总投资:617万，本次安排资金527万元
建设内容：新建0.2-0.8m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/s防渗渠6.2公里及配套，99.5万元/公里。</t>
    </r>
  </si>
  <si>
    <t>吐古其乡</t>
  </si>
  <si>
    <t>木合塔尔·麦合木提</t>
  </si>
  <si>
    <t>穆合塔尔·热衣木</t>
  </si>
  <si>
    <t>yc2026027</t>
  </si>
  <si>
    <t>叶城县2026年乌吉热克乡种植业基地配套建设项目</t>
  </si>
  <si>
    <t>乌吉热克乡1村、2村、3村、5村、6村、10村、11村、12村、13村、14村、15村、17村、18村</t>
  </si>
  <si>
    <r>
      <rPr>
        <sz val="28"/>
        <rFont val="仿宋"/>
        <charset val="134"/>
      </rPr>
      <t>项目总投资:1800万元
建设内容：新建0.2-1m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/s防渗渠19.4公里及配套附属设施。</t>
    </r>
  </si>
  <si>
    <t>乌吉热克乡</t>
  </si>
  <si>
    <t>李晓倩</t>
  </si>
  <si>
    <t>王起才</t>
  </si>
  <si>
    <t>yc2026028</t>
  </si>
  <si>
    <t>叶城县2026年白杨镇种植业基地配套建设项目</t>
  </si>
  <si>
    <t>白杨镇15村、24村</t>
  </si>
  <si>
    <r>
      <rPr>
        <sz val="28"/>
        <rFont val="仿宋"/>
        <charset val="134"/>
      </rPr>
      <t>项目总投资：850万元
建设内容：新建0.2-0.8m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/s防渗渠10公里及配套，85万元/公里。</t>
    </r>
  </si>
  <si>
    <t>白杨镇</t>
  </si>
  <si>
    <t>王雪强</t>
  </si>
  <si>
    <t>任欢欢</t>
  </si>
  <si>
    <t>yc2026029</t>
  </si>
  <si>
    <t>叶城县2026年依提木孔镇种植业基地配套建设项目</t>
  </si>
  <si>
    <t>依提木孔镇</t>
  </si>
  <si>
    <r>
      <rPr>
        <sz val="28"/>
        <rFont val="仿宋"/>
        <charset val="134"/>
      </rPr>
      <t>项目总投资：400万元
建设内容：新建0.3-1m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/s防渗渠4.6公里及配套，约85万元/公里。</t>
    </r>
  </si>
  <si>
    <t>王英</t>
  </si>
  <si>
    <t>吴阳</t>
  </si>
  <si>
    <t>yc2026031</t>
  </si>
  <si>
    <t>叶城县2026年阿克塔什镇农业产业基础设施建设项目</t>
  </si>
  <si>
    <t>阿克塔什镇1村</t>
  </si>
  <si>
    <t>项目总投资：340万元
建设内容：新建沉沙池1座,1公里防渗渠及附属配套设施。</t>
  </si>
  <si>
    <t>阿克塔什镇</t>
  </si>
  <si>
    <t xml:space="preserve">金森 </t>
  </si>
  <si>
    <t>吾拉木江·阿不都瓦依提</t>
  </si>
  <si>
    <t>yc2026032</t>
  </si>
  <si>
    <t>叶城县2026年伯西热克镇农业产业基础设施建设项目</t>
  </si>
  <si>
    <t>伯西热克镇1村</t>
  </si>
  <si>
    <t>项目总投资：800万元
建设内容：修建蓄水池3座，每座约1.8万立方及其他附属设施。每座蓄水池配套泵房及低压管道。</t>
  </si>
  <si>
    <t>伯西热克镇</t>
  </si>
  <si>
    <t>武进邹</t>
  </si>
  <si>
    <t>蒋小雪</t>
  </si>
  <si>
    <t>yc2026033</t>
  </si>
  <si>
    <t>叶城县2026年乌夏巴什镇农业产业基础设施建设项目</t>
  </si>
  <si>
    <t>乌夏巴什镇1村</t>
  </si>
  <si>
    <t>项目总投资：650万元
建设内容：改建引水渠118m，新建DN600钢筋砼管154m，新建节制分水闸1座；新建蓄水池1座；蓄水池采用C30F200W6砼现浇+复合土工膜（一布一膜），板厚15cm。新建PVC-M De315管道10.89km，新建PVC-M De160输水管道9.26km，新建PVC-M De90输水管道18.04km，新建PVC-M De50出水桩425个，新建闸阀井55座，新建排水井47座，新建200m3减压池2座。</t>
  </si>
  <si>
    <t>乌夏巴什镇</t>
  </si>
  <si>
    <t>阿布都热合曼·阿布力米提</t>
  </si>
  <si>
    <t>玛丽艳·木沙</t>
  </si>
  <si>
    <t>yc2026034</t>
  </si>
  <si>
    <t>叶城县2026年柯克亚乡农业产业基础设施建设项目</t>
  </si>
  <si>
    <t>柯克亚乡3村、4村</t>
  </si>
  <si>
    <r>
      <rPr>
        <sz val="28"/>
        <rFont val="仿宋"/>
        <charset val="134"/>
      </rPr>
      <t>项目总投资：700万元
建设项目：新建蓄水沉砂池1座，预计蓄水池量1.6万m</t>
    </r>
    <r>
      <rPr>
        <sz val="28"/>
        <rFont val="宋体"/>
        <charset val="134"/>
      </rPr>
      <t>³</t>
    </r>
    <r>
      <rPr>
        <sz val="28"/>
        <rFont val="仿宋"/>
        <charset val="134"/>
      </rPr>
      <t>，配套建设4公里0.8-1m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/s流量防渗渠及附属设施。</t>
    </r>
  </si>
  <si>
    <t>柯克亚乡</t>
  </si>
  <si>
    <t>李鑫</t>
  </si>
  <si>
    <t>刘斌</t>
  </si>
  <si>
    <t>yc2026035</t>
  </si>
  <si>
    <t>叶城县2026年洛克乡农业产业基础设施建设项目</t>
  </si>
  <si>
    <t>洛克乡10村、12村</t>
  </si>
  <si>
    <t>项目总投资：375万元
建设内容：新建蓄水池2座及其配套附属设施。</t>
  </si>
  <si>
    <t>ycx2026071</t>
  </si>
  <si>
    <t>叶城县2026年乌吉热克乡土地碎片化整理项目</t>
  </si>
  <si>
    <t>乌吉热克乡2村、3村</t>
  </si>
  <si>
    <t>项目总投资：305万元
建设内容：项目区总面积2317.52亩，土地平整1960.36亩并配套相关附属设施。</t>
  </si>
  <si>
    <t>县农业技术推广站</t>
  </si>
  <si>
    <t>吴勇</t>
  </si>
  <si>
    <t>ycx2026072</t>
  </si>
  <si>
    <t>叶城县2026年白杨镇土地碎片化整理项目</t>
  </si>
  <si>
    <t>白杨镇22村、24村、16村、17村</t>
  </si>
  <si>
    <t>项目总投资：400万元
建设内容：项目区总面积3990.86亩，土地平整3429.74亩并配套相关附属设施。</t>
  </si>
  <si>
    <t>ycx2026073</t>
  </si>
  <si>
    <t>叶城县2026年洛克乡土地碎片化整理项目</t>
  </si>
  <si>
    <t>洛克乡7村</t>
  </si>
  <si>
    <t>项目总投资：350万元
建设内容：项目区总面积3306.36亩，土地平整3078.14亩并配套相关附属设施。</t>
  </si>
  <si>
    <t>ycx2026175</t>
  </si>
  <si>
    <t>叶城县2026年宗朗乡土地碎片化整理项目</t>
  </si>
  <si>
    <t>宗朗乡2村、3村、4村、5村</t>
  </si>
  <si>
    <t>项目总投资：490万元
建设内容：项目区总面积5585.50亩，土地平整3277.86亩并配套相关附属设施。</t>
  </si>
  <si>
    <t>宗朗乡</t>
  </si>
  <si>
    <t>吴维强</t>
  </si>
  <si>
    <t>阿布力肯·阿布都热合曼</t>
  </si>
  <si>
    <t>ycx2026177</t>
  </si>
  <si>
    <t>叶城县2026年依力克其乡土地碎片化整理项目</t>
  </si>
  <si>
    <t>依力克其乡11村、12村、17村</t>
  </si>
  <si>
    <t>项目总投资：210万元
建设内容：项目区总面积2916.58亩，土地平整2681.71亩并配套相关附属设施。</t>
  </si>
  <si>
    <t>（二）</t>
  </si>
  <si>
    <t>林果产业提质增效</t>
  </si>
  <si>
    <t>yc2026044</t>
  </si>
  <si>
    <t>叶城县2026年伯西热克镇石榴定植及设施配套项目</t>
  </si>
  <si>
    <t>伯西热克镇10村、11村</t>
  </si>
  <si>
    <t>项目总投资：57万元
建设内容：石榴定植320亩，每亩1800元，其中10村200亩、11村120亩。</t>
  </si>
  <si>
    <t>县林业和草原局</t>
  </si>
  <si>
    <t>黄顺斌</t>
  </si>
  <si>
    <t>采购</t>
  </si>
  <si>
    <t>yc2026046</t>
  </si>
  <si>
    <t>叶城县2026年核桃蛀果害虫绿色防控项目</t>
  </si>
  <si>
    <t>铁提乡、金果镇、吐古其乡、巴仁乡、白杨镇、伯西热克镇、恰尔巴格镇、夏合甫乡、河园镇、依提木孔镇</t>
  </si>
  <si>
    <t>项目总投资：3000万元
建设内容：核桃蛀果害虫绿色防控25万亩，采购迷向丝（时效性6月以上，高效混合迷向），120元/亩。</t>
  </si>
  <si>
    <t>万亩</t>
  </si>
  <si>
    <t>yc2026047</t>
  </si>
  <si>
    <t>叶城县2026年核桃蛀果害虫飞机防治病虫害项目</t>
  </si>
  <si>
    <t>项目总投资：1250万元
建设内容：对25万亩核桃人工及飞防两次共计50万亩次，服务成本4.5元/亩，资金225万元；飞防监理服务成本0.5元/亩，资金25万元；飞防药剂两种，每种药剂喷洒一遍，共计40元/亩，资金1000万元。</t>
  </si>
  <si>
    <t>万亩次</t>
  </si>
  <si>
    <t>（三）</t>
  </si>
  <si>
    <t>渔业养殖</t>
  </si>
  <si>
    <t>yc2026049</t>
  </si>
  <si>
    <t>叶城县2026年中城区棋盘13村冷水鱼养殖建设项目</t>
  </si>
  <si>
    <t>养殖业基地</t>
  </si>
  <si>
    <t>棋盘乡13村（中城区）</t>
  </si>
  <si>
    <t>项目总投资：60万元
建设内容：修建鱼池4个共800平方米，及附属设施。</t>
  </si>
  <si>
    <t>中城区</t>
  </si>
  <si>
    <t>田坤鹏</t>
  </si>
  <si>
    <t>艾力亚尔·马木提</t>
  </si>
  <si>
    <t>yc2026050</t>
  </si>
  <si>
    <t>叶城县2026年阿克塔什镇渔业养殖建设项目</t>
  </si>
  <si>
    <t>阿克塔什镇3村</t>
  </si>
  <si>
    <t>项目总投资：550万元
建设内容：对4座育苗温室大棚进行提升改造鱼虾养殖，配套渔业养殖设施设备。</t>
  </si>
  <si>
    <t>金森</t>
  </si>
  <si>
    <t>yc2026051</t>
  </si>
  <si>
    <t>叶城县2026年乌吉热克乡渔业养殖二期建设项目</t>
  </si>
  <si>
    <t>乌吉热克乡18村</t>
  </si>
  <si>
    <r>
      <rPr>
        <sz val="28"/>
        <rFont val="仿宋"/>
        <charset val="134"/>
      </rPr>
      <t>项目总投资：550万元
建设内容：在乌吉热克乡18村渔业养殖区建设漂浮式养殖系统1套，直径6m养殖池48个，3900m</t>
    </r>
    <r>
      <rPr>
        <sz val="28"/>
        <rFont val="宋体"/>
        <charset val="134"/>
      </rPr>
      <t>³</t>
    </r>
    <r>
      <rPr>
        <sz val="28"/>
        <rFont val="仿宋"/>
        <charset val="134"/>
      </rPr>
      <t>养殖水体，并配套电力附属设施。</t>
    </r>
  </si>
  <si>
    <t>（四）</t>
  </si>
  <si>
    <t>产业链延伸及基础设施配套</t>
  </si>
  <si>
    <t>yc2026054</t>
  </si>
  <si>
    <t>叶城县2026年巴仁乡红薯高温糖化愈合设备采购项目</t>
  </si>
  <si>
    <t>产地初加工和精深加工</t>
  </si>
  <si>
    <t>巴仁乡幸福村</t>
  </si>
  <si>
    <t>项目总投资：60万元
建设内容：采购智能红薯窖空气调质机4台及配套设施设备。</t>
  </si>
  <si>
    <t>园艺站</t>
  </si>
  <si>
    <t>付雷</t>
  </si>
  <si>
    <t>yc2026055</t>
  </si>
  <si>
    <t>叶城县2026年恰尔巴格镇农贸市场建设项目</t>
  </si>
  <si>
    <t>市场建设和农村物流</t>
  </si>
  <si>
    <t>恰尔巴格镇1村</t>
  </si>
  <si>
    <t>项目总投资：150万元
建设内容：对恰尔巴格镇1村农贸市场地面进行硬化处理，面积约6000平方米；改造市场周边环境，完善基础设施配套。</t>
  </si>
  <si>
    <t>条</t>
  </si>
  <si>
    <t>县住建局</t>
  </si>
  <si>
    <t>辜永亮</t>
  </si>
  <si>
    <t>yc2026057</t>
  </si>
  <si>
    <t>叶城县2026年年加工2万吨核桃、油粉酱联产及高附加值产品精深加工建设项目</t>
  </si>
  <si>
    <t>恰尔巴格镇8村</t>
  </si>
  <si>
    <t>项目总投资：2300万元
建设内容：①核桃脱衣车间，包括20T/D去衣核桃仁生产线1条（6000吨/年），厂房喷淋烟感报警配电室及无尘厂区改造等；②核桃油粉酱联产车间，包括20T/D油粉酱联产生产线1条（2台榨油机及相关配套设施），厂房喷淋烟感报警配电室，无菌区域、无尘厂区改造等；③核桃油存储及吹罐车间，包括5L-20L 6头中小上称重灌装生产线，1.5L-5L 4头上称重小包装灌装生产线，吹塑吹瓶生产线，存油罐（10个8吨+1个100吨）及室外地下基础，无尘厂区改造及厂房喷淋烟感报警配电室等；④整体厂区生产配套设施，包括锅炉蒸汽热源机、空压气源机、污水处理设施等。</t>
  </si>
  <si>
    <t>县商工局</t>
  </si>
  <si>
    <t>周贤张</t>
  </si>
  <si>
    <t>yc2026058</t>
  </si>
  <si>
    <t>叶城县2026年阿克塔什镇现代农业产业园农产品加工建设项目</t>
  </si>
  <si>
    <t>阿克塔什镇7村</t>
  </si>
  <si>
    <t>项目总投资：1400万元
建设内容：在在阿克塔什镇现代农业产业园新建辣椒深加工厂房1栋4998.40平方米厂房，配套水、电、消防等配套附属。</t>
  </si>
  <si>
    <t>批</t>
  </si>
  <si>
    <t>yc2026060</t>
  </si>
  <si>
    <t>叶城县2026年恰尔巴格镇就业产业园改造提升项目</t>
  </si>
  <si>
    <t>产业园（区）</t>
  </si>
  <si>
    <t>项目总投资：350万元
建设内容：新建约1200㎡的厂房并配套消防、电力设施、外网、供排水管网等附属设施。</t>
  </si>
  <si>
    <t>平方米</t>
  </si>
  <si>
    <t>yc2026061</t>
  </si>
  <si>
    <t>叶城县2026年宗朗乡产业园区提升改造项目</t>
  </si>
  <si>
    <t>宗朗乡3村</t>
  </si>
  <si>
    <t>项目总投资：280万元
建设内容：采购玉米真空锁鲜加工车间设备一批，包括回料输送线、不锈钢链板废皮输送机、二次胶辊剥皮机、800kw变压器等配套设施设备。</t>
  </si>
  <si>
    <t>yc2026067</t>
  </si>
  <si>
    <t>叶城县2026年乌吉热克乡土地平整项目</t>
  </si>
  <si>
    <t>乌吉热克乡3村、12村、14村、15村、18村</t>
  </si>
  <si>
    <t>项目总投资：270万元
建设内容：土地平整共1807亩，1500元/亩，其中3村80亩，12村915亩，14村96亩，15村612亩，18村104亩。</t>
  </si>
  <si>
    <t xml:space="preserve">亩 </t>
  </si>
  <si>
    <t>yc2026069</t>
  </si>
  <si>
    <t>叶城县2026年洛克乡节水灌溉建设项目</t>
  </si>
  <si>
    <t>洛克乡5村</t>
  </si>
  <si>
    <t>项目总投资：40万元
建设内容：洛克乡5村实施节水灌溉管道2.6公里及其配套附属。</t>
  </si>
  <si>
    <t>ycx2026174</t>
  </si>
  <si>
    <t>叶城县2026年农副产品生产车间建设项目</t>
  </si>
  <si>
    <t>夏合甫乡园艺社区</t>
  </si>
  <si>
    <t>项目总投资：177万，本次安排资金100万元。
建设内容：新建农副产品储存转运车间1栋，建筑面积913平方米，地上一层，并配套室外附属设施。</t>
  </si>
  <si>
    <t>ycx2026181</t>
  </si>
  <si>
    <t>叶城县2026年伯西热克镇脱水蔬菜农产品精深加工附属配套项目</t>
  </si>
  <si>
    <t>伯西热克镇11村</t>
  </si>
  <si>
    <t>项目总投资：118万元                                                     
建设内容：为伯西热克镇11村脱水蔬菜加工设备采购蒸汽管道、隔断等附属配套设施。</t>
  </si>
  <si>
    <t>（五）</t>
  </si>
  <si>
    <t>畜牧产业提质增效</t>
  </si>
  <si>
    <t>yc2026077</t>
  </si>
  <si>
    <t>叶城县2026年肉牛人工授精产业项目</t>
  </si>
  <si>
    <t>叶城县</t>
  </si>
  <si>
    <t>项目总投资：200万元
建设内容：购买肉牛性控冻精人工授精技术服务，完成全县1万头肉牛发情人工授精，进一步提高肉牛经济效益，带动养殖户增产增效。</t>
  </si>
  <si>
    <t>万头</t>
  </si>
  <si>
    <t>畜牧兽医站</t>
  </si>
  <si>
    <t>西尔艾力·依比不拉</t>
  </si>
  <si>
    <t>yc2026078</t>
  </si>
  <si>
    <t>叶城县2026年宗朗乡养殖小区建设项目</t>
  </si>
  <si>
    <t>产业科技服务</t>
  </si>
  <si>
    <t>项目总投资：380万元
建设内容：新建肉羊养殖小区1座，建设养殖棚圈3栋、每栋棚圈800㎡，建设内部道路2.6公里、防疫诊疗室、青贮窖、饲草料加工棚、水电路等附属设施，购置投料车、取料机、粪污运输车等设备。</t>
  </si>
  <si>
    <t>yc2026081</t>
  </si>
  <si>
    <t>叶城县2026年柯克亚乡畜牧兽医服务点建设项目</t>
  </si>
  <si>
    <t>柯克亚乡2村、3村、6村</t>
  </si>
  <si>
    <t>项目总投资：300万元
建设内容：新建畜牧兽医《六点合一》服务站一座300㎡，服务功能室6间；改建畜牧服务站2座，以及配套附属；采购显微镜、B超、采精器、开阔器等人工授精设备3套。</t>
  </si>
  <si>
    <t>（六）</t>
  </si>
  <si>
    <t>壮大村集体项目</t>
  </si>
  <si>
    <t>yc2026087</t>
  </si>
  <si>
    <t>叶城县2026年河园镇商业综合体建设项目</t>
  </si>
  <si>
    <t>金果镇10村</t>
  </si>
  <si>
    <t>项目总投资：2200万元，本次安排资金1420万元。
建设内容：建设商铺8000平方米，配套水电等基础设施。</t>
  </si>
  <si>
    <t>县委组织部、县住建局</t>
  </si>
  <si>
    <t>姚永硕、辜永亮</t>
  </si>
  <si>
    <t>yc2026088</t>
  </si>
  <si>
    <t>叶城县2026年伯西热克镇商业综合体建设项目</t>
  </si>
  <si>
    <t>伯西热克镇14村</t>
  </si>
  <si>
    <t>项目总投资：300万元
建设内容：在伯西热克镇14村建设面积1300平方的标准化商铺，规划小超市、餐饮等商铺，满足基础消费与需求，同步配配套完善水电等基础配套设施。</t>
  </si>
  <si>
    <t>yc2026090</t>
  </si>
  <si>
    <t>叶城县2026年中城区商铺建设项目</t>
  </si>
  <si>
    <t>中城区阿孜干萨勒（12）村</t>
  </si>
  <si>
    <t>项目总投资：100万元
建设内容：在中城区建设面积约800平方米商铺，配套电力等基础设施。</t>
  </si>
  <si>
    <t>二</t>
  </si>
  <si>
    <t>就业增收项目</t>
  </si>
  <si>
    <t>yc2026092</t>
  </si>
  <si>
    <t>叶城县2026年临时性公益岗位补助项目</t>
  </si>
  <si>
    <t>就业项目</t>
  </si>
  <si>
    <t>公益性岗位</t>
  </si>
  <si>
    <t>叶城县各乡镇（区）</t>
  </si>
  <si>
    <t>项目总投资：1276.8万元
建设内容：为608个临时性公益岗位进行补助，1750元/人/月。每个公益岗位就业人员就业时间不得超过6个月，参与就业人数不低于1216人。</t>
  </si>
  <si>
    <t>人</t>
  </si>
  <si>
    <t>人社局</t>
  </si>
  <si>
    <t>刘立魁</t>
  </si>
  <si>
    <t>县人社局</t>
  </si>
  <si>
    <t>三</t>
  </si>
  <si>
    <t>乡村建设行动</t>
  </si>
  <si>
    <t>yc2026098</t>
  </si>
  <si>
    <t>叶城县2026年江格勒斯乡9村人居环境整治项目</t>
  </si>
  <si>
    <t>农村道路建设（通村路、通户路、小型桥梁等）</t>
  </si>
  <si>
    <t>江格勒斯乡9村</t>
  </si>
  <si>
    <t>项目总投资：860万元
建设内容：对江格勒斯乡9村道路及人行道硬化40000㎡，改建桥梁1座，以及其他配套附属设施。</t>
  </si>
  <si>
    <t>万平方米</t>
  </si>
  <si>
    <t>江格勒斯乡</t>
  </si>
  <si>
    <t>陈传波</t>
  </si>
  <si>
    <t>县交通运输局</t>
  </si>
  <si>
    <t>朱辽荣</t>
  </si>
  <si>
    <t>陈杰</t>
  </si>
  <si>
    <t>yc2026099</t>
  </si>
  <si>
    <t>叶城县2026年乌夏巴什镇5村人居环境整治项目</t>
  </si>
  <si>
    <t>乌夏巴什镇5村</t>
  </si>
  <si>
    <t>项目总投资：580万元
建设内容：在乌夏巴什镇5村新建地面硬化25000平方米，新建渠道盖板2500平方米，新建路沿石3100米，新建灌溉管道620米。</t>
  </si>
  <si>
    <t>yc2026101</t>
  </si>
  <si>
    <t>叶城县2026年乡村道路安全隐患整治项目</t>
  </si>
  <si>
    <t>总投资：850万元。
建设内容：对县域内乡村道路病害整治6万㎡及配套设施。</t>
  </si>
  <si>
    <t>曾辉</t>
  </si>
  <si>
    <t>yc2026105</t>
  </si>
  <si>
    <t>叶城县2026年恰尔巴格镇道路建设项目</t>
  </si>
  <si>
    <t>恰尔巴格镇2村、5村、6村、7村、8村、9村、10村、11村、12村、15村</t>
  </si>
  <si>
    <t>项目总投资：360万元
建设内容：道路硬化23840㎡，并配套附属设施，建设跨度4米桥涵1座。</t>
  </si>
  <si>
    <t>ycx2026106</t>
  </si>
  <si>
    <t>叶城县2026年铁提乡村组巷道建设项目</t>
  </si>
  <si>
    <t>铁提乡4村、5村、6村、8村</t>
  </si>
  <si>
    <t>项目总投资：460万元。
建设内容：改扩建道路约30500平方米，配套相关附属设施。</t>
  </si>
  <si>
    <t>yc2026107</t>
  </si>
  <si>
    <t>叶城县2026年洛克乡道路提升改造项目</t>
  </si>
  <si>
    <t>洛克乡4村、6村、8村、9村、10村、11村、12村</t>
  </si>
  <si>
    <t>项目总投资：280万元
建设内容：道路硬化1.8万㎡，并配套相关附属设施。</t>
  </si>
  <si>
    <t>yc2026108</t>
  </si>
  <si>
    <t>叶城县2026年依力克其乡桥梁建设项目</t>
  </si>
  <si>
    <t>依力克其乡3村、5村、6村、8村、9村、13村</t>
  </si>
  <si>
    <t>项目总投资：100万元
建设内容：改扩建小型桥梁13座，并配套其他相关附属设施。</t>
  </si>
  <si>
    <t>yc2026109</t>
  </si>
  <si>
    <t>叶城县2026年金果镇桥梁建设项目</t>
  </si>
  <si>
    <t>项目总投资：280万元
建设内容：金果镇10村新建桥梁2座，均长8米、宽10.5米预应力空心板桥，并配套相关附属设施。</t>
  </si>
  <si>
    <t>金果镇</t>
  </si>
  <si>
    <t>徐海军</t>
  </si>
  <si>
    <t>四</t>
  </si>
  <si>
    <t>巩固“三保障”成果</t>
  </si>
  <si>
    <t>yc2026124</t>
  </si>
  <si>
    <t>叶城县2026年雨露计划项目</t>
  </si>
  <si>
    <t>巩固三保障成果</t>
  </si>
  <si>
    <t>享受“雨露计划+”职业教育补助</t>
  </si>
  <si>
    <t>项目总投资1500万元
建设内容：资助对象为就读于中职、中专（成人中专）、技工、高职等接受职业教育的叶城县户籍脱贫户家庭子女（含监测帮扶对象家庭子女）的实施补助，每人补助3000元，享受学生5000人。</t>
  </si>
  <si>
    <t>县教育局</t>
  </si>
  <si>
    <t>梁虎</t>
  </si>
  <si>
    <t>五</t>
  </si>
  <si>
    <t>其他</t>
  </si>
  <si>
    <t>yc2026127</t>
  </si>
  <si>
    <t>叶城县2026年村庄规划编制费</t>
  </si>
  <si>
    <t>项目总投资：700万元 
建设内容：为50个村编制村庄规划，每个村费用14万元。</t>
  </si>
  <si>
    <t>个</t>
  </si>
  <si>
    <t>县自然资源局</t>
  </si>
  <si>
    <t>李小虎</t>
  </si>
  <si>
    <t>郭江龙</t>
  </si>
  <si>
    <t>叶城县2026年第二批财政常态化帮扶资金项目计划表</t>
  </si>
  <si>
    <t>帮扶产业到户</t>
  </si>
  <si>
    <t>叶城县2026年病虫害防治补助项目</t>
  </si>
  <si>
    <t>总投资：221.47万元
建设内容：对核桃、杏等其他树种开展病虫害防治项目，单户最低要求1亩以上，2913户27682.93亩，80元/亩。</t>
  </si>
  <si>
    <t>项目乡镇</t>
  </si>
  <si>
    <t>项目乡镇党委书记</t>
  </si>
  <si>
    <t>张未瀚</t>
  </si>
  <si>
    <t>叶城县2026年引进良种母牛补助项目</t>
  </si>
  <si>
    <t>项目总投资：2065.2万元
建设内容：引进符合当地主导品种的良种能繁母牛（月龄15个以上或体重300公斤以上）且饲养3个月以上的，按照每头母牛3000元的标准奖补，实施4975户6884头。</t>
  </si>
  <si>
    <t>县畜牧兽医站</t>
  </si>
  <si>
    <t>计划启动实施1800万元</t>
  </si>
  <si>
    <t>叶城县2026年引进良种母羊补助项目</t>
  </si>
  <si>
    <t>项目总投资：837.08万元
建设内容：引进符合当地主导品种的良种能繁母羊（月龄8个月以上或体重35公斤以上）且饲养3个月以上的，按照每只母羊400元的标准奖补，实施5585户（脱贫户、监测户）18927只。</t>
  </si>
  <si>
    <t>计划启动实施600万元</t>
  </si>
  <si>
    <t>叶城县2026年自繁良种母牛补助项目</t>
  </si>
  <si>
    <t>项目总投资：3458.6万元
建设内容：支持当年自繁扩增符合当地主导品种良种母牛犊（母畜及母犊均饲养3个月以上），按照每头母牛犊2000元的标准奖补，实施11980户17293头。</t>
  </si>
  <si>
    <t>计划启动实施3000万元</t>
  </si>
  <si>
    <t>叶城县2026年自繁良种母羊补助项目</t>
  </si>
  <si>
    <t>项目总投资：3895.8万元
建设内容：支持当年自繁扩增符合当地主导品种良种母羊羔（母畜及母犊均饲养3个月以上），按照每只母羊羔300元的标准奖补，实施21749户129860只。</t>
  </si>
  <si>
    <t>计划启动实施2965.5万元</t>
  </si>
  <si>
    <t>叶城县2026年鸡、鸭、鹅养殖补助项目</t>
  </si>
  <si>
    <t>项目总投资：72.35万元
建设内容：支持养殖鸡、鸭、鹅等禽类50羽以上，饲养3个月以上，实施1397户72347羽。</t>
  </si>
  <si>
    <t>叶城县2026年特色庭院经济补助项目</t>
  </si>
  <si>
    <t>项目总投资：371.87万元
建设内容：利用自家房前屋后、前庭后院等区域发展家庭特色种植（1亩以下，100元/0.1亩；1亩以上，超出面积50元/0.1亩），实施9328户3718.73亩。</t>
  </si>
  <si>
    <t>县园艺站</t>
  </si>
  <si>
    <t>计划启动实施300万元</t>
  </si>
  <si>
    <t>叶城县2026年设施农业菜苗补助项目</t>
  </si>
  <si>
    <t>项目总投资：36.01万元
建设内容：菜苗补助924户800.2亩，450元/亩。</t>
  </si>
  <si>
    <t>叶城县2026年江格勒斯乡渔业产业园建设项目</t>
  </si>
  <si>
    <t>江格勒斯乡9村、10村</t>
  </si>
  <si>
    <t>项目总投资：600万元
建设内容：建设渔业产业园一座，地面硬化约2000平方米并配套附属设施。</t>
  </si>
  <si>
    <t>县农业农村局（畜牧渔业办）</t>
  </si>
  <si>
    <t>启动</t>
  </si>
  <si>
    <t>项目总投资：177万，本次安排资金64万元。
建设内容：新建蔬菜脱水生产加工车间1栋，建设面积913平方米，地上一层，并配套室外附属设施。</t>
  </si>
  <si>
    <t>叶城县2026年恰尔巴格镇林果加工基地整体配套污水设施建设项目</t>
  </si>
  <si>
    <t>项目总投资：380万元
建设内容：新建一座日处理规模480方污水处理厂并配套污水管道、污水计量设施等相关附属设施</t>
  </si>
  <si>
    <t>叶城县2026年恰尔巴格镇核桃油精深加工生产线设备采购项目</t>
  </si>
  <si>
    <t>项目总投资：285万元
建设内容：新建一条核桃油精深加工生产线设备，配套核桃仁脱衣、核桃油压榨车间设备、脱衣核桃仁色选、烘干、杀菌、包装等设备。</t>
  </si>
  <si>
    <t>叶城县2026年河园镇古勒巴格（4）村核桃去皮清洗项目</t>
  </si>
  <si>
    <t>河园镇古勒巴格（4）村</t>
  </si>
  <si>
    <t>项目总投资：160万元
建设内容：采购核桃脱青皮机、皮渣输送机、提升机、光果输送机、进料输送机等机器设备的采购和配套安装，1套20万，采购安装8套。</t>
  </si>
  <si>
    <t>叶城县2026年河园镇萨依巴格（17）村核桃产业就业基地核桃产业设备采购项目</t>
  </si>
  <si>
    <t>河园镇萨依巴格（17）村</t>
  </si>
  <si>
    <t>项目总投资：60万元
建设内容：在河园镇萨依巴格（17）村产业就业基地内采购安装设备，1套核桃破壳机和1套四级色选监测设备，采购安装，规划核桃加工车间。</t>
  </si>
  <si>
    <t>叶城县伯西热克镇石榴产业发展项目</t>
  </si>
  <si>
    <t>伯西热克镇15村</t>
  </si>
  <si>
    <t>项目总投资：880万元
建设内容：修建石榴汁成品包装车间1座1500平方米及水电消防等附属设施配套。购置安装HPP石榴汁，石榴苹果葡萄复合汁、石榴气泡水等加工设备生产线，PET塑料瓶吹瓶机、PET塑料瓶石榴汁，含加工、封口、灌装等附属设备。</t>
  </si>
  <si>
    <t>叶城县2026年恰尔巴格镇核桃加工生产线设备采购项目</t>
  </si>
  <si>
    <t>项目总投资：350万元
建设内容：新建1条2-2.5t/h静态和动态双系统核桃破壳取仁与脱皮核桃仁生产线设备，配套原料核桃浸泡、脱皮清洗、除杂、分级，核桃破壳取仁，核桃头路和二路仁色选等设备。</t>
  </si>
  <si>
    <t>叶城县2026年12万吨饲草料场加工厂设备配套采购项目</t>
  </si>
  <si>
    <t>洛克乡1村</t>
  </si>
  <si>
    <t>项目总投资:286万元
建设内容:1、采购4吨节能环保型锅炉1台并配套相关附属设施设备。2、主要生产牛羊精料补充料和全混日粮，采购2个500吨立筒仓，配备电动叉车4台，输送机2台并配套相关附属设施设备。</t>
  </si>
  <si>
    <t>叶城县2026年乌夏巴什镇青贮窖配套建设项目</t>
  </si>
  <si>
    <t>乌夏巴什镇尤吾斯9村</t>
  </si>
  <si>
    <t>项目总投资：35万元；
建设内容：新建40米*7米*3米青贮窖1座，及其附属设施配套。</t>
  </si>
  <si>
    <t>叶城县2026年恰尔巴格镇8村人居环境整治项目</t>
  </si>
  <si>
    <t>项目总投资：370万元
建设内容：新建给水管道6km，新建道路拓宽硬化1100平方米，并配套相关附属设施。</t>
  </si>
  <si>
    <t>县交通局</t>
  </si>
  <si>
    <t>叶城县2026年洛克乡道路建设项目</t>
  </si>
  <si>
    <t>洛克乡5村、10村</t>
  </si>
  <si>
    <t>项目总投资：960万元
建设内容：洛克乡村组道路改造提升长22.4公里、宽6米并配套相关附属设施。</t>
  </si>
  <si>
    <t>叶城县2026年第二批雨露计划项目</t>
  </si>
  <si>
    <t>项目总投资900万元
建设内容：资助对象为就读于中职、中专（成人中专）、技工、高职等接受职业教育的叶城县户籍脱贫户家庭子女（含监测帮扶对象家庭子女）的实施补助，每人补助3000元，享受学生3000人。</t>
  </si>
  <si>
    <t>易地搬迁后扶</t>
  </si>
  <si>
    <t>`</t>
  </si>
  <si>
    <t>ycx2026123</t>
  </si>
  <si>
    <t>叶城县易地扶贫搬迁调整融资模式后地方政府债券贴息补助</t>
  </si>
  <si>
    <t>易地扶贫搬迁贷款债券贴息补助</t>
  </si>
  <si>
    <t>叶城县易地扶贫搬迁调整融资模式后地方政府债券贴息补助1466.5万元。</t>
  </si>
  <si>
    <t>县财政局</t>
  </si>
  <si>
    <t>沈丽丽</t>
  </si>
  <si>
    <t>叶城县2026年第二批中央财政常态化帮扶资金项目计划表</t>
  </si>
  <si>
    <t>项目总投资：100万元
建设内容：利用自家庭院发展特色种植（1亩以下，100元/0.1亩；1亩以上，超出面积50元/0.1亩），实施2376户1001.65亩。</t>
  </si>
  <si>
    <t>项目总投资：1797万元
建设内容：计划从地区外引进牛6000头，品种为西门塔尔牛、华西牛、荷斯坦牛、牦牛，年龄15个月以上-4岁以下或活体重≥300㎏。全身肌肉丰满，体躯平滑丰润，发育良好，被毛光亮、滋润，四肢粗壮，大腿肌肉丰满，母牛乳房发育中等，饲养3个月以上的，符合引进标准，并提供产地检疫合格证，当地畜牧兽医部门出具牛结核病（荷斯坦牛）、布鲁氏杆菌病抗体检测报告，验收合格后给予补贴，按照每头母牛不超过3000元的标准奖补。</t>
  </si>
  <si>
    <t>项目总投资：637.08万元
建设内容：计划从地区外引进羊15927只，品种为湖羊、多浪羊、萨福克羊、杜泊羊、皮山红羊，年龄8月龄以上-4岁以下或活体重≥35㎏。皮肤无皱褶，被毛匀度较好体型宽大，鼻梁平直，耳适中横立，体躯宽长呈长方形，胸部宽且肌肉丰满，四肢端正而结实，背腰部宽平而紧凑，且饲养3个月以上的，符合引进标准，并提供产地检疫合格证，当地畜牧兽医部门出具布鲁氏杆菌病抗体检测报告，验收合格后给予补贴。按照每只母羊不超过400元的标准奖补。</t>
  </si>
  <si>
    <t>项目总投资：2984万元
建设内容：计划对2026年1月以后出生的15000头母犊牛进行奖补，自繁扩增符合当地主导品种良种母牛犊，母畜产羔后与母犊饲养3个月以上，符合自繁标准，并提供口蹄疫免疫记录，验收合格后给予补贴，按照每头母牛犊2000元的标准奖补。</t>
  </si>
  <si>
    <t>项目总投资：2965.5万元
建设内容：计划对2026年1月以后出生的98850母羊羔进行奖补，自繁扩增符合当地主导品种良种母羊羔，母畜产羔后与母羊羔共同饲养3个月以上，符合自繁标准，并提供口蹄疫、小反刍兽疫、布鲁氏杆肝病免疫记录，验收合格后给予补贴，按照每只母羊羔300元的标准奖补。</t>
  </si>
  <si>
    <t>叶城县2026年调羔育肥
补助项目</t>
  </si>
  <si>
    <t>项目总投资：37.68万元
建设内容：计划对2026年1月以后育肥出栏的12560只羊进行奖补，育肥饲养3个月以上，对从疆内购买断奶羔羊开展育肥的，按照每出栏1只育肥羊30元的标准奖补。</t>
  </si>
  <si>
    <t>叶城县2026年常见多发病防治补助项目</t>
  </si>
  <si>
    <t>项目总投资：39.1万元
建设内容：计划对2026年1月以后开展家庭畜禽常规病种防治工作的1955户进行奖补，当年内按照每户不超过200元的标准奖补。</t>
  </si>
  <si>
    <t>叶城县2026年特色种植补助项目</t>
  </si>
  <si>
    <t>项目总投资：32.04万元
建设内容：计划对种植符合当地特色的经济作物的624户2136亩进行奖补，采取耕整地、农资购置、关键技术应用、病虫害防治等生产综合措施的，按照每亩不超过150元的标准奖补。</t>
  </si>
  <si>
    <t>县农业技术推广中心</t>
  </si>
  <si>
    <t>项目总投资：73.1万元
建设内容：计划对2026年1月以后养殖鸡、鸭、鹅的1397户72350只进行奖补，支持养殖鸡、鸭、鹅等禽类50羽以上，饲养3个月以上，按照每羽10元的标准奖补。</t>
  </si>
  <si>
    <t>项目总投资：600万元
建设内容：建设渔业产业园一座，含新建钓台30座，地面硬化约2000平方米并配套附属设施。</t>
  </si>
  <si>
    <t>项目总投资：60万元
建设内容：在河园镇萨依巴格（17）村产业就业基地内采购安装设备，1套核桃破壳机和1套四级色选监测设备。</t>
  </si>
  <si>
    <t>叶城县2026年12万吨饲草料场加工厂设备配套项目</t>
  </si>
  <si>
    <t>项目总投资:46万元
建设内容:采购4吨节能环保型锅炉1台并配套相关附属设施。</t>
  </si>
  <si>
    <t>叶城县2026年第二批自治区财政常态化帮扶资金项目计划表</t>
  </si>
  <si>
    <t>项目总投资：35.55万元
建设内容：为全县有贷款意愿的脱贫户、监测户实施小额贷款贴息补助。</t>
  </si>
  <si>
    <t>叶城县2026年12万吨饲草料场加工厂设备配套项目(二期）</t>
  </si>
  <si>
    <t>项目总投资：240万                                    建设内容：主要生产牛羊精料补充料和全混日粮，采购2个500吨立筒仓，配备电动叉车4台，输送机2台。</t>
  </si>
  <si>
    <t>西尔艾力·依比布拉</t>
  </si>
  <si>
    <t>ycx2026094</t>
  </si>
  <si>
    <t>叶城县2026年疆内跨地州市（含兵团）就业一次性交通补助</t>
  </si>
  <si>
    <t>交通费补助</t>
  </si>
  <si>
    <t>项目总投资：300万元
建设内容：为疆内跨地州市（含兵团）稳定就业3个月以上务工人员发放一次性交通补助，每人不超过1000元。对乌鲁木齐市、昌吉州、石河子市、塔城地区、阿勒泰地区、博尔塔拉蒙古自治州、伊犁州、吐鲁番市、哈密地区、克拉玛依市务工人员给予1000元的交通补助；对和田地区、克孜勒苏柯尔克孜自治州、阿克苏地区、巴音郭楞蒙古自治州务工人员给予800元的交通补助。</t>
  </si>
  <si>
    <t>乡村建设</t>
  </si>
  <si>
    <t>叶城县2026年交通基础设施完善项目</t>
  </si>
  <si>
    <t>铁提乡、洛克乡5村、9村、10村</t>
  </si>
  <si>
    <t>项目总投资：1620万元，本次安排827.45万元
建设内容：1、洛克乡新建桥梁5座及其配套附属；2、洛克乡改扩建6米宽道路22.4km，建设桥梁11座，并完善相关配套设施。铁提乡道路硬化约20000㎡及配套附属设施；3、铁提乡改建桥梁宽度约15米，确保桥梁宽度与衔接路口同宽，提升道路通行能力及行车安全。</t>
  </si>
  <si>
    <t>叶城县2026年夏合甫乡道路硬化提质改造项目</t>
  </si>
  <si>
    <t>夏合甫乡2村、4村、5村、7村、8村、10村、11村、14村、16村、17村</t>
  </si>
  <si>
    <t>项目总投资：377万元
建设内容：道路硬化26000㎡，及其附属设施。</t>
  </si>
  <si>
    <t>项目总投资：370万元
建设内容：新建给水管道5km，新建道路拓宽硬化1100平方米，并配套相关附属设施。</t>
  </si>
</sst>
</file>

<file path=xl/styles.xml><?xml version="1.0" encoding="utf-8"?>
<styleSheet xmlns="http://schemas.openxmlformats.org/spreadsheetml/2006/main">
  <numFmts count="6">
    <numFmt numFmtId="176" formatCode="0_ "/>
    <numFmt numFmtId="177" formatCode="0.0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34">
    <font>
      <sz val="12"/>
      <color theme="1"/>
      <name val="等线"/>
      <charset val="134"/>
      <scheme val="minor"/>
    </font>
    <font>
      <b/>
      <sz val="11"/>
      <name val="方正小标宋_GBK"/>
      <charset val="134"/>
    </font>
    <font>
      <sz val="26"/>
      <name val="方正小标宋_GBK"/>
      <charset val="134"/>
    </font>
    <font>
      <b/>
      <sz val="26"/>
      <name val="宋体"/>
      <charset val="134"/>
    </font>
    <font>
      <b/>
      <sz val="28"/>
      <name val="仿宋"/>
      <charset val="134"/>
    </font>
    <font>
      <sz val="11"/>
      <name val="宋体"/>
      <charset val="134"/>
    </font>
    <font>
      <sz val="14"/>
      <name val="宋体"/>
      <charset val="134"/>
    </font>
    <font>
      <sz val="12"/>
      <name val="等线"/>
      <charset val="134"/>
      <scheme val="minor"/>
    </font>
    <font>
      <sz val="28"/>
      <name val="宋体"/>
      <charset val="134"/>
    </font>
    <font>
      <b/>
      <sz val="36"/>
      <name val="方正小标宋_GBK"/>
      <charset val="134"/>
    </font>
    <font>
      <b/>
      <sz val="26"/>
      <name val="黑体"/>
      <charset val="134"/>
    </font>
    <font>
      <sz val="28"/>
      <name val="仿宋"/>
      <charset val="134"/>
    </font>
    <font>
      <sz val="28"/>
      <name val="方正仿宋_GBK"/>
      <charset val="134"/>
    </font>
    <font>
      <sz val="28"/>
      <color rgb="FF000000"/>
      <name val="仿宋"/>
      <charset val="134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0"/>
      <color theme="10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9" borderId="13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8" borderId="10" applyNumberFormat="0" applyFont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2" fillId="7" borderId="9" applyNumberFormat="0" applyAlignment="0" applyProtection="0">
      <alignment vertical="center"/>
    </xf>
    <xf numFmtId="0" fontId="31" fillId="7" borderId="13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left" wrapText="1"/>
    </xf>
    <xf numFmtId="0" fontId="5" fillId="0" borderId="0" xfId="0" applyNumberFormat="1" applyFont="1" applyFill="1" applyAlignment="1">
      <alignment horizontal="left" wrapText="1"/>
    </xf>
    <xf numFmtId="0" fontId="5" fillId="0" borderId="0" xfId="0" applyNumberFormat="1" applyFont="1" applyFill="1" applyAlignment="1">
      <alignment horizontal="center" wrapText="1"/>
    </xf>
    <xf numFmtId="177" fontId="5" fillId="0" borderId="0" xfId="0" applyNumberFormat="1" applyFont="1" applyFill="1" applyAlignment="1">
      <alignment horizontal="center" wrapText="1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0" xfId="0" applyFont="1" applyFill="1" applyBorder="1">
      <alignment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10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0" xfId="0" applyNumberFormat="1" applyFont="1" applyFill="1" applyAlignment="1">
      <alignment horizontal="center" vertical="center"/>
    </xf>
    <xf numFmtId="0" fontId="9" fillId="0" borderId="0" xfId="0" applyNumberFormat="1" applyFont="1" applyFill="1" applyAlignment="1">
      <alignment vertical="center"/>
    </xf>
    <xf numFmtId="177" fontId="9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177" fontId="2" fillId="0" borderId="0" xfId="0" applyNumberFormat="1" applyFont="1" applyFill="1" applyAlignment="1">
      <alignment horizontal="center" vertical="center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177" fontId="10" fillId="0" borderId="1" xfId="0" applyNumberFormat="1" applyFont="1" applyFill="1" applyBorder="1" applyAlignment="1" applyProtection="1">
      <alignment horizontal="center" vertical="center" wrapText="1"/>
    </xf>
    <xf numFmtId="0" fontId="10" fillId="0" borderId="3" xfId="0" applyNumberFormat="1" applyFont="1" applyFill="1" applyBorder="1" applyAlignment="1" applyProtection="1">
      <alignment horizontal="center" vertical="center" wrapText="1"/>
    </xf>
    <xf numFmtId="0" fontId="10" fillId="0" borderId="4" xfId="0" applyNumberFormat="1" applyFont="1" applyFill="1" applyBorder="1" applyAlignment="1" applyProtection="1">
      <alignment horizontal="center" vertical="center" wrapText="1"/>
    </xf>
    <xf numFmtId="177" fontId="10" fillId="0" borderId="5" xfId="0" applyNumberFormat="1" applyFont="1" applyFill="1" applyBorder="1" applyAlignment="1" applyProtection="1">
      <alignment horizontal="center" vertical="center" wrapText="1"/>
    </xf>
    <xf numFmtId="177" fontId="10" fillId="0" borderId="2" xfId="0" applyNumberFormat="1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</xf>
    <xf numFmtId="0" fontId="10" fillId="0" borderId="6" xfId="0" applyNumberFormat="1" applyFont="1" applyFill="1" applyBorder="1" applyAlignment="1" applyProtection="1">
      <alignment horizontal="center" vertical="center" wrapText="1"/>
    </xf>
    <xf numFmtId="177" fontId="10" fillId="0" borderId="6" xfId="0" applyNumberFormat="1" applyFont="1" applyFill="1" applyBorder="1" applyAlignment="1" applyProtection="1">
      <alignment horizontal="center" vertical="center" wrapText="1"/>
    </xf>
    <xf numFmtId="0" fontId="10" fillId="0" borderId="6" xfId="0" applyFont="1" applyFill="1" applyBorder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177" fontId="4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vertical="center" wrapText="1"/>
    </xf>
    <xf numFmtId="0" fontId="13" fillId="0" borderId="1" xfId="0" applyFont="1" applyFill="1" applyBorder="1" applyAlignment="1" applyProtection="1">
      <alignment horizontal="left" vertical="center" wrapText="1"/>
    </xf>
    <xf numFmtId="0" fontId="11" fillId="0" borderId="4" xfId="0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177" fontId="11" fillId="0" borderId="1" xfId="0" applyNumberFormat="1" applyFont="1" applyFill="1" applyBorder="1" applyAlignment="1" applyProtection="1">
      <alignment horizontal="center" vertical="center" wrapText="1"/>
    </xf>
    <xf numFmtId="177" fontId="4" fillId="2" borderId="1" xfId="0" applyNumberFormat="1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 applyProtection="1">
      <alignment horizontal="left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</xf>
    <xf numFmtId="0" fontId="11" fillId="4" borderId="1" xfId="0" applyFont="1" applyFill="1" applyBorder="1" applyAlignment="1" applyProtection="1">
      <alignment horizontal="center" vertical="center" wrapText="1"/>
    </xf>
    <xf numFmtId="10" fontId="4" fillId="0" borderId="1" xfId="11" applyNumberFormat="1" applyFont="1" applyFill="1" applyBorder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>
      <alignment horizontal="left" wrapText="1"/>
    </xf>
    <xf numFmtId="177" fontId="5" fillId="0" borderId="1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customXml" Target="../customXml/item3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0</xdr:colOff>
      <xdr:row>69</xdr:row>
      <xdr:rowOff>0</xdr:rowOff>
    </xdr:from>
    <xdr:to>
      <xdr:col>7</xdr:col>
      <xdr:colOff>9525</xdr:colOff>
      <xdr:row>69</xdr:row>
      <xdr:rowOff>10160</xdr:rowOff>
    </xdr:to>
    <xdr:pic>
      <xdr:nvPicPr>
        <xdr:cNvPr id="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115519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53</xdr:row>
      <xdr:rowOff>0</xdr:rowOff>
    </xdr:from>
    <xdr:to>
      <xdr:col>7</xdr:col>
      <xdr:colOff>9525</xdr:colOff>
      <xdr:row>53</xdr:row>
      <xdr:rowOff>10160</xdr:rowOff>
    </xdr:to>
    <xdr:pic>
      <xdr:nvPicPr>
        <xdr:cNvPr id="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88353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59</xdr:row>
      <xdr:rowOff>0</xdr:rowOff>
    </xdr:from>
    <xdr:to>
      <xdr:col>7</xdr:col>
      <xdr:colOff>9525</xdr:colOff>
      <xdr:row>59</xdr:row>
      <xdr:rowOff>10160</xdr:rowOff>
    </xdr:to>
    <xdr:pic>
      <xdr:nvPicPr>
        <xdr:cNvPr id="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99504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9525</xdr:colOff>
      <xdr:row>51</xdr:row>
      <xdr:rowOff>10160</xdr:rowOff>
    </xdr:to>
    <xdr:pic>
      <xdr:nvPicPr>
        <xdr:cNvPr id="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8576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9525</xdr:colOff>
      <xdr:row>51</xdr:row>
      <xdr:rowOff>10160</xdr:rowOff>
    </xdr:to>
    <xdr:pic>
      <xdr:nvPicPr>
        <xdr:cNvPr id="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8576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35</xdr:row>
      <xdr:rowOff>0</xdr:rowOff>
    </xdr:from>
    <xdr:to>
      <xdr:col>7</xdr:col>
      <xdr:colOff>9525</xdr:colOff>
      <xdr:row>35</xdr:row>
      <xdr:rowOff>10160</xdr:rowOff>
    </xdr:to>
    <xdr:pic>
      <xdr:nvPicPr>
        <xdr:cNvPr id="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53505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9525</xdr:colOff>
      <xdr:row>1</xdr:row>
      <xdr:rowOff>10160</xdr:rowOff>
    </xdr:to>
    <xdr:pic>
      <xdr:nvPicPr>
        <xdr:cNvPr id="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7366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70</xdr:row>
      <xdr:rowOff>0</xdr:rowOff>
    </xdr:from>
    <xdr:to>
      <xdr:col>7</xdr:col>
      <xdr:colOff>9525</xdr:colOff>
      <xdr:row>70</xdr:row>
      <xdr:rowOff>10160</xdr:rowOff>
    </xdr:to>
    <xdr:pic>
      <xdr:nvPicPr>
        <xdr:cNvPr id="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117386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9525</xdr:colOff>
      <xdr:row>32</xdr:row>
      <xdr:rowOff>10160</xdr:rowOff>
    </xdr:to>
    <xdr:pic>
      <xdr:nvPicPr>
        <xdr:cNvPr id="1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48006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9525</xdr:colOff>
      <xdr:row>51</xdr:row>
      <xdr:rowOff>10160</xdr:rowOff>
    </xdr:to>
    <xdr:pic>
      <xdr:nvPicPr>
        <xdr:cNvPr id="1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8576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9525</xdr:colOff>
      <xdr:row>9</xdr:row>
      <xdr:rowOff>10160</xdr:rowOff>
    </xdr:to>
    <xdr:pic>
      <xdr:nvPicPr>
        <xdr:cNvPr id="1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93902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9525</xdr:colOff>
      <xdr:row>9</xdr:row>
      <xdr:rowOff>10160</xdr:rowOff>
    </xdr:to>
    <xdr:pic>
      <xdr:nvPicPr>
        <xdr:cNvPr id="15" name="图片 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93902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9525</xdr:colOff>
      <xdr:row>9</xdr:row>
      <xdr:rowOff>10160</xdr:rowOff>
    </xdr:to>
    <xdr:pic>
      <xdr:nvPicPr>
        <xdr:cNvPr id="1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93902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7" name="图片 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1" name="图片 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5" name="图片 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6604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9525</xdr:colOff>
      <xdr:row>27</xdr:row>
      <xdr:rowOff>10160</xdr:rowOff>
    </xdr:to>
    <xdr:pic>
      <xdr:nvPicPr>
        <xdr:cNvPr id="2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37211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9525</xdr:colOff>
      <xdr:row>27</xdr:row>
      <xdr:rowOff>10160</xdr:rowOff>
    </xdr:to>
    <xdr:pic>
      <xdr:nvPicPr>
        <xdr:cNvPr id="2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37211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9525</xdr:colOff>
      <xdr:row>27</xdr:row>
      <xdr:rowOff>10160</xdr:rowOff>
    </xdr:to>
    <xdr:pic>
      <xdr:nvPicPr>
        <xdr:cNvPr id="2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37211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9525</xdr:colOff>
      <xdr:row>27</xdr:row>
      <xdr:rowOff>10160</xdr:rowOff>
    </xdr:to>
    <xdr:pic>
      <xdr:nvPicPr>
        <xdr:cNvPr id="3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37211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3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119634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3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119634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3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119634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3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119634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35" name="图片 3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119634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10160</xdr:rowOff>
    </xdr:to>
    <xdr:pic>
      <xdr:nvPicPr>
        <xdr:cNvPr id="3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13931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10160</xdr:rowOff>
    </xdr:to>
    <xdr:pic>
      <xdr:nvPicPr>
        <xdr:cNvPr id="37" name="图片 3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13931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21</xdr:row>
      <xdr:rowOff>0</xdr:rowOff>
    </xdr:from>
    <xdr:to>
      <xdr:col>7</xdr:col>
      <xdr:colOff>9525</xdr:colOff>
      <xdr:row>21</xdr:row>
      <xdr:rowOff>10160</xdr:rowOff>
    </xdr:to>
    <xdr:pic>
      <xdr:nvPicPr>
        <xdr:cNvPr id="3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24688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9525</xdr:colOff>
      <xdr:row>16</xdr:row>
      <xdr:rowOff>10160</xdr:rowOff>
    </xdr:to>
    <xdr:pic>
      <xdr:nvPicPr>
        <xdr:cNvPr id="3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17005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9525</xdr:colOff>
      <xdr:row>16</xdr:row>
      <xdr:rowOff>10160</xdr:rowOff>
    </xdr:to>
    <xdr:pic>
      <xdr:nvPicPr>
        <xdr:cNvPr id="4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17005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9525</xdr:colOff>
      <xdr:row>16</xdr:row>
      <xdr:rowOff>10160</xdr:rowOff>
    </xdr:to>
    <xdr:pic>
      <xdr:nvPicPr>
        <xdr:cNvPr id="4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17005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9525</xdr:colOff>
      <xdr:row>16</xdr:row>
      <xdr:rowOff>10160</xdr:rowOff>
    </xdr:to>
    <xdr:pic>
      <xdr:nvPicPr>
        <xdr:cNvPr id="42" name="图片 4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17005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21</xdr:row>
      <xdr:rowOff>0</xdr:rowOff>
    </xdr:from>
    <xdr:to>
      <xdr:col>7</xdr:col>
      <xdr:colOff>9525</xdr:colOff>
      <xdr:row>21</xdr:row>
      <xdr:rowOff>10160</xdr:rowOff>
    </xdr:to>
    <xdr:pic>
      <xdr:nvPicPr>
        <xdr:cNvPr id="43" name="图片 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24688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4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110070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4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110070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66</xdr:row>
      <xdr:rowOff>0</xdr:rowOff>
    </xdr:from>
    <xdr:to>
      <xdr:col>6</xdr:col>
      <xdr:colOff>9525</xdr:colOff>
      <xdr:row>66</xdr:row>
      <xdr:rowOff>10160</xdr:rowOff>
    </xdr:to>
    <xdr:pic>
      <xdr:nvPicPr>
        <xdr:cNvPr id="46" name="图片 4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939020" y="110070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66</xdr:row>
      <xdr:rowOff>0</xdr:rowOff>
    </xdr:from>
    <xdr:to>
      <xdr:col>6</xdr:col>
      <xdr:colOff>9525</xdr:colOff>
      <xdr:row>66</xdr:row>
      <xdr:rowOff>10160</xdr:rowOff>
    </xdr:to>
    <xdr:pic>
      <xdr:nvPicPr>
        <xdr:cNvPr id="4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939020" y="110070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48" name="图片 4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110070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4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110070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5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110070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5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110070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52" name="图片 5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110070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9525</xdr:colOff>
      <xdr:row>66</xdr:row>
      <xdr:rowOff>10160</xdr:rowOff>
    </xdr:to>
    <xdr:pic>
      <xdr:nvPicPr>
        <xdr:cNvPr id="5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62810" y="110070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0</xdr:colOff>
      <xdr:row>34</xdr:row>
      <xdr:rowOff>0</xdr:rowOff>
    </xdr:from>
    <xdr:to>
      <xdr:col>7</xdr:col>
      <xdr:colOff>9525</xdr:colOff>
      <xdr:row>34</xdr:row>
      <xdr:rowOff>10160</xdr:rowOff>
    </xdr:to>
    <xdr:pic>
      <xdr:nvPicPr>
        <xdr:cNvPr id="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56464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9525</xdr:colOff>
      <xdr:row>31</xdr:row>
      <xdr:rowOff>10160</xdr:rowOff>
    </xdr:to>
    <xdr:pic>
      <xdr:nvPicPr>
        <xdr:cNvPr id="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51752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9525</xdr:colOff>
      <xdr:row>31</xdr:row>
      <xdr:rowOff>10160</xdr:rowOff>
    </xdr:to>
    <xdr:pic>
      <xdr:nvPicPr>
        <xdr:cNvPr id="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51752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28</xdr:row>
      <xdr:rowOff>0</xdr:rowOff>
    </xdr:from>
    <xdr:to>
      <xdr:col>7</xdr:col>
      <xdr:colOff>9525</xdr:colOff>
      <xdr:row>28</xdr:row>
      <xdr:rowOff>10160</xdr:rowOff>
    </xdr:to>
    <xdr:pic>
      <xdr:nvPicPr>
        <xdr:cNvPr id="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466344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28</xdr:row>
      <xdr:rowOff>0</xdr:rowOff>
    </xdr:from>
    <xdr:to>
      <xdr:col>7</xdr:col>
      <xdr:colOff>9525</xdr:colOff>
      <xdr:row>28</xdr:row>
      <xdr:rowOff>10160</xdr:rowOff>
    </xdr:to>
    <xdr:pic>
      <xdr:nvPicPr>
        <xdr:cNvPr id="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466344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9525</xdr:colOff>
      <xdr:row>18</xdr:row>
      <xdr:rowOff>10160</xdr:rowOff>
    </xdr:to>
    <xdr:pic>
      <xdr:nvPicPr>
        <xdr:cNvPr id="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27317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9525</xdr:colOff>
      <xdr:row>1</xdr:row>
      <xdr:rowOff>10160</xdr:rowOff>
    </xdr:to>
    <xdr:pic>
      <xdr:nvPicPr>
        <xdr:cNvPr id="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7366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34</xdr:row>
      <xdr:rowOff>0</xdr:rowOff>
    </xdr:from>
    <xdr:to>
      <xdr:col>7</xdr:col>
      <xdr:colOff>9525</xdr:colOff>
      <xdr:row>34</xdr:row>
      <xdr:rowOff>10160</xdr:rowOff>
    </xdr:to>
    <xdr:pic>
      <xdr:nvPicPr>
        <xdr:cNvPr id="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56464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9525</xdr:colOff>
      <xdr:row>18</xdr:row>
      <xdr:rowOff>10160</xdr:rowOff>
    </xdr:to>
    <xdr:pic>
      <xdr:nvPicPr>
        <xdr:cNvPr id="1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27317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28</xdr:row>
      <xdr:rowOff>0</xdr:rowOff>
    </xdr:from>
    <xdr:to>
      <xdr:col>7</xdr:col>
      <xdr:colOff>9525</xdr:colOff>
      <xdr:row>28</xdr:row>
      <xdr:rowOff>10160</xdr:rowOff>
    </xdr:to>
    <xdr:pic>
      <xdr:nvPicPr>
        <xdr:cNvPr id="1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466344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9525</xdr:colOff>
      <xdr:row>9</xdr:row>
      <xdr:rowOff>10160</xdr:rowOff>
    </xdr:to>
    <xdr:pic>
      <xdr:nvPicPr>
        <xdr:cNvPr id="1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16584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9525</xdr:colOff>
      <xdr:row>9</xdr:row>
      <xdr:rowOff>10160</xdr:rowOff>
    </xdr:to>
    <xdr:pic>
      <xdr:nvPicPr>
        <xdr:cNvPr id="15" name="图片 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16584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9525</xdr:colOff>
      <xdr:row>9</xdr:row>
      <xdr:rowOff>10160</xdr:rowOff>
    </xdr:to>
    <xdr:pic>
      <xdr:nvPicPr>
        <xdr:cNvPr id="1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16584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7" name="图片 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1" name="图片 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5" name="图片 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10160</xdr:rowOff>
    </xdr:to>
    <xdr:pic>
      <xdr:nvPicPr>
        <xdr:cNvPr id="2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28067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10160</xdr:rowOff>
    </xdr:to>
    <xdr:pic>
      <xdr:nvPicPr>
        <xdr:cNvPr id="2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28067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10160</xdr:rowOff>
    </xdr:to>
    <xdr:pic>
      <xdr:nvPicPr>
        <xdr:cNvPr id="2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28067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10160</xdr:rowOff>
    </xdr:to>
    <xdr:pic>
      <xdr:nvPicPr>
        <xdr:cNvPr id="3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28067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3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25590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3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25590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3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25590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3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25590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35" name="图片 3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25590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9525</xdr:colOff>
      <xdr:row>18</xdr:row>
      <xdr:rowOff>10160</xdr:rowOff>
    </xdr:to>
    <xdr:pic>
      <xdr:nvPicPr>
        <xdr:cNvPr id="3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27317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9525</xdr:colOff>
      <xdr:row>18</xdr:row>
      <xdr:rowOff>10160</xdr:rowOff>
    </xdr:to>
    <xdr:pic>
      <xdr:nvPicPr>
        <xdr:cNvPr id="37" name="图片 3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27317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9525</xdr:colOff>
      <xdr:row>24</xdr:row>
      <xdr:rowOff>10160</xdr:rowOff>
    </xdr:to>
    <xdr:pic>
      <xdr:nvPicPr>
        <xdr:cNvPr id="3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37020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9525</xdr:colOff>
      <xdr:row>22</xdr:row>
      <xdr:rowOff>10160</xdr:rowOff>
    </xdr:to>
    <xdr:pic>
      <xdr:nvPicPr>
        <xdr:cNvPr id="3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328676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9525</xdr:colOff>
      <xdr:row>22</xdr:row>
      <xdr:rowOff>10160</xdr:rowOff>
    </xdr:to>
    <xdr:pic>
      <xdr:nvPicPr>
        <xdr:cNvPr id="4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328676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9525</xdr:colOff>
      <xdr:row>22</xdr:row>
      <xdr:rowOff>10160</xdr:rowOff>
    </xdr:to>
    <xdr:pic>
      <xdr:nvPicPr>
        <xdr:cNvPr id="4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328676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9525</xdr:colOff>
      <xdr:row>22</xdr:row>
      <xdr:rowOff>10160</xdr:rowOff>
    </xdr:to>
    <xdr:pic>
      <xdr:nvPicPr>
        <xdr:cNvPr id="42" name="图片 4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328676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9525</xdr:colOff>
      <xdr:row>24</xdr:row>
      <xdr:rowOff>10160</xdr:rowOff>
    </xdr:to>
    <xdr:pic>
      <xdr:nvPicPr>
        <xdr:cNvPr id="43" name="图片 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37020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34</xdr:row>
      <xdr:rowOff>0</xdr:rowOff>
    </xdr:from>
    <xdr:to>
      <xdr:col>7</xdr:col>
      <xdr:colOff>9525</xdr:colOff>
      <xdr:row>34</xdr:row>
      <xdr:rowOff>10160</xdr:rowOff>
    </xdr:to>
    <xdr:pic>
      <xdr:nvPicPr>
        <xdr:cNvPr id="4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56464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34</xdr:row>
      <xdr:rowOff>0</xdr:rowOff>
    </xdr:from>
    <xdr:to>
      <xdr:col>7</xdr:col>
      <xdr:colOff>9525</xdr:colOff>
      <xdr:row>34</xdr:row>
      <xdr:rowOff>10160</xdr:rowOff>
    </xdr:to>
    <xdr:pic>
      <xdr:nvPicPr>
        <xdr:cNvPr id="4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56464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34</xdr:row>
      <xdr:rowOff>0</xdr:rowOff>
    </xdr:from>
    <xdr:to>
      <xdr:col>6</xdr:col>
      <xdr:colOff>9525</xdr:colOff>
      <xdr:row>34</xdr:row>
      <xdr:rowOff>10160</xdr:rowOff>
    </xdr:to>
    <xdr:pic>
      <xdr:nvPicPr>
        <xdr:cNvPr id="46" name="图片 4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165840" y="56464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34</xdr:row>
      <xdr:rowOff>0</xdr:rowOff>
    </xdr:from>
    <xdr:to>
      <xdr:col>6</xdr:col>
      <xdr:colOff>9525</xdr:colOff>
      <xdr:row>34</xdr:row>
      <xdr:rowOff>10160</xdr:rowOff>
    </xdr:to>
    <xdr:pic>
      <xdr:nvPicPr>
        <xdr:cNvPr id="4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165840" y="56464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34</xdr:row>
      <xdr:rowOff>0</xdr:rowOff>
    </xdr:from>
    <xdr:to>
      <xdr:col>7</xdr:col>
      <xdr:colOff>9525</xdr:colOff>
      <xdr:row>34</xdr:row>
      <xdr:rowOff>10160</xdr:rowOff>
    </xdr:to>
    <xdr:pic>
      <xdr:nvPicPr>
        <xdr:cNvPr id="48" name="图片 4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56464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34</xdr:row>
      <xdr:rowOff>0</xdr:rowOff>
    </xdr:from>
    <xdr:to>
      <xdr:col>7</xdr:col>
      <xdr:colOff>9525</xdr:colOff>
      <xdr:row>34</xdr:row>
      <xdr:rowOff>10160</xdr:rowOff>
    </xdr:to>
    <xdr:pic>
      <xdr:nvPicPr>
        <xdr:cNvPr id="4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56464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34</xdr:row>
      <xdr:rowOff>0</xdr:rowOff>
    </xdr:from>
    <xdr:to>
      <xdr:col>7</xdr:col>
      <xdr:colOff>9525</xdr:colOff>
      <xdr:row>34</xdr:row>
      <xdr:rowOff>10160</xdr:rowOff>
    </xdr:to>
    <xdr:pic>
      <xdr:nvPicPr>
        <xdr:cNvPr id="5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56464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34</xdr:row>
      <xdr:rowOff>0</xdr:rowOff>
    </xdr:from>
    <xdr:to>
      <xdr:col>7</xdr:col>
      <xdr:colOff>9525</xdr:colOff>
      <xdr:row>34</xdr:row>
      <xdr:rowOff>10160</xdr:rowOff>
    </xdr:to>
    <xdr:pic>
      <xdr:nvPicPr>
        <xdr:cNvPr id="5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56464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34</xdr:row>
      <xdr:rowOff>0</xdr:rowOff>
    </xdr:from>
    <xdr:to>
      <xdr:col>7</xdr:col>
      <xdr:colOff>9525</xdr:colOff>
      <xdr:row>34</xdr:row>
      <xdr:rowOff>10160</xdr:rowOff>
    </xdr:to>
    <xdr:pic>
      <xdr:nvPicPr>
        <xdr:cNvPr id="52" name="图片 5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56464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34</xdr:row>
      <xdr:rowOff>0</xdr:rowOff>
    </xdr:from>
    <xdr:to>
      <xdr:col>7</xdr:col>
      <xdr:colOff>9525</xdr:colOff>
      <xdr:row>34</xdr:row>
      <xdr:rowOff>10160</xdr:rowOff>
    </xdr:to>
    <xdr:pic>
      <xdr:nvPicPr>
        <xdr:cNvPr id="5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56464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0</xdr:colOff>
      <xdr:row>32</xdr:row>
      <xdr:rowOff>0</xdr:rowOff>
    </xdr:from>
    <xdr:to>
      <xdr:col>7</xdr:col>
      <xdr:colOff>9525</xdr:colOff>
      <xdr:row>32</xdr:row>
      <xdr:rowOff>10160</xdr:rowOff>
    </xdr:to>
    <xdr:pic>
      <xdr:nvPicPr>
        <xdr:cNvPr id="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6075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9525</xdr:colOff>
      <xdr:row>32</xdr:row>
      <xdr:rowOff>10160</xdr:rowOff>
    </xdr:to>
    <xdr:pic>
      <xdr:nvPicPr>
        <xdr:cNvPr id="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6075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9525</xdr:colOff>
      <xdr:row>32</xdr:row>
      <xdr:rowOff>10160</xdr:rowOff>
    </xdr:to>
    <xdr:pic>
      <xdr:nvPicPr>
        <xdr:cNvPr id="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6075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9525</xdr:colOff>
      <xdr:row>29</xdr:row>
      <xdr:rowOff>10160</xdr:rowOff>
    </xdr:to>
    <xdr:pic>
      <xdr:nvPicPr>
        <xdr:cNvPr id="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56388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9525</xdr:colOff>
      <xdr:row>29</xdr:row>
      <xdr:rowOff>10160</xdr:rowOff>
    </xdr:to>
    <xdr:pic>
      <xdr:nvPicPr>
        <xdr:cNvPr id="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56388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10160</xdr:rowOff>
    </xdr:to>
    <xdr:pic>
      <xdr:nvPicPr>
        <xdr:cNvPr id="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36880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9525</xdr:colOff>
      <xdr:row>1</xdr:row>
      <xdr:rowOff>10160</xdr:rowOff>
    </xdr:to>
    <xdr:pic>
      <xdr:nvPicPr>
        <xdr:cNvPr id="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7366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9525</xdr:colOff>
      <xdr:row>32</xdr:row>
      <xdr:rowOff>10160</xdr:rowOff>
    </xdr:to>
    <xdr:pic>
      <xdr:nvPicPr>
        <xdr:cNvPr id="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6075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10160</xdr:rowOff>
    </xdr:to>
    <xdr:pic>
      <xdr:nvPicPr>
        <xdr:cNvPr id="1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36880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9525</xdr:colOff>
      <xdr:row>29</xdr:row>
      <xdr:rowOff>10160</xdr:rowOff>
    </xdr:to>
    <xdr:pic>
      <xdr:nvPicPr>
        <xdr:cNvPr id="1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56388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9525</xdr:colOff>
      <xdr:row>9</xdr:row>
      <xdr:rowOff>10160</xdr:rowOff>
    </xdr:to>
    <xdr:pic>
      <xdr:nvPicPr>
        <xdr:cNvPr id="1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817735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9525</xdr:colOff>
      <xdr:row>9</xdr:row>
      <xdr:rowOff>10160</xdr:rowOff>
    </xdr:to>
    <xdr:pic>
      <xdr:nvPicPr>
        <xdr:cNvPr id="15" name="图片 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817735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9525</xdr:colOff>
      <xdr:row>9</xdr:row>
      <xdr:rowOff>10160</xdr:rowOff>
    </xdr:to>
    <xdr:pic>
      <xdr:nvPicPr>
        <xdr:cNvPr id="1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817735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7" name="图片 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1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1" name="图片 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5" name="图片 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2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8077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10160</xdr:rowOff>
    </xdr:to>
    <xdr:pic>
      <xdr:nvPicPr>
        <xdr:cNvPr id="2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37630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10160</xdr:rowOff>
    </xdr:to>
    <xdr:pic>
      <xdr:nvPicPr>
        <xdr:cNvPr id="2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37630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10160</xdr:rowOff>
    </xdr:to>
    <xdr:pic>
      <xdr:nvPicPr>
        <xdr:cNvPr id="2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37630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10160</xdr:rowOff>
    </xdr:to>
    <xdr:pic>
      <xdr:nvPicPr>
        <xdr:cNvPr id="3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37630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10160</xdr:rowOff>
    </xdr:to>
    <xdr:pic>
      <xdr:nvPicPr>
        <xdr:cNvPr id="3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36880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10160</xdr:rowOff>
    </xdr:to>
    <xdr:pic>
      <xdr:nvPicPr>
        <xdr:cNvPr id="3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36880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10160</xdr:rowOff>
    </xdr:to>
    <xdr:pic>
      <xdr:nvPicPr>
        <xdr:cNvPr id="3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36880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10160</xdr:rowOff>
    </xdr:to>
    <xdr:pic>
      <xdr:nvPicPr>
        <xdr:cNvPr id="3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36880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10160</xdr:rowOff>
    </xdr:to>
    <xdr:pic>
      <xdr:nvPicPr>
        <xdr:cNvPr id="35" name="图片 3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36880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10160</xdr:rowOff>
    </xdr:to>
    <xdr:pic>
      <xdr:nvPicPr>
        <xdr:cNvPr id="3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36880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10160</xdr:rowOff>
    </xdr:to>
    <xdr:pic>
      <xdr:nvPicPr>
        <xdr:cNvPr id="37" name="图片 3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36880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25</xdr:row>
      <xdr:rowOff>0</xdr:rowOff>
    </xdr:from>
    <xdr:to>
      <xdr:col>7</xdr:col>
      <xdr:colOff>9525</xdr:colOff>
      <xdr:row>25</xdr:row>
      <xdr:rowOff>10160</xdr:rowOff>
    </xdr:to>
    <xdr:pic>
      <xdr:nvPicPr>
        <xdr:cNvPr id="3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46774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9525</xdr:colOff>
      <xdr:row>23</xdr:row>
      <xdr:rowOff>10160</xdr:rowOff>
    </xdr:to>
    <xdr:pic>
      <xdr:nvPicPr>
        <xdr:cNvPr id="3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42621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9525</xdr:colOff>
      <xdr:row>23</xdr:row>
      <xdr:rowOff>10160</xdr:rowOff>
    </xdr:to>
    <xdr:pic>
      <xdr:nvPicPr>
        <xdr:cNvPr id="4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42621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9525</xdr:colOff>
      <xdr:row>23</xdr:row>
      <xdr:rowOff>10160</xdr:rowOff>
    </xdr:to>
    <xdr:pic>
      <xdr:nvPicPr>
        <xdr:cNvPr id="4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42621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9525</xdr:colOff>
      <xdr:row>23</xdr:row>
      <xdr:rowOff>10160</xdr:rowOff>
    </xdr:to>
    <xdr:pic>
      <xdr:nvPicPr>
        <xdr:cNvPr id="42" name="图片 4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42621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25</xdr:row>
      <xdr:rowOff>0</xdr:rowOff>
    </xdr:from>
    <xdr:to>
      <xdr:col>7</xdr:col>
      <xdr:colOff>9525</xdr:colOff>
      <xdr:row>25</xdr:row>
      <xdr:rowOff>10160</xdr:rowOff>
    </xdr:to>
    <xdr:pic>
      <xdr:nvPicPr>
        <xdr:cNvPr id="43" name="图片 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46774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9525</xdr:colOff>
      <xdr:row>32</xdr:row>
      <xdr:rowOff>10160</xdr:rowOff>
    </xdr:to>
    <xdr:pic>
      <xdr:nvPicPr>
        <xdr:cNvPr id="4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6075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9525</xdr:colOff>
      <xdr:row>32</xdr:row>
      <xdr:rowOff>10160</xdr:rowOff>
    </xdr:to>
    <xdr:pic>
      <xdr:nvPicPr>
        <xdr:cNvPr id="4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6075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9525</xdr:colOff>
      <xdr:row>32</xdr:row>
      <xdr:rowOff>10160</xdr:rowOff>
    </xdr:to>
    <xdr:pic>
      <xdr:nvPicPr>
        <xdr:cNvPr id="46" name="图片 4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817735" y="6075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9525</xdr:colOff>
      <xdr:row>32</xdr:row>
      <xdr:rowOff>10160</xdr:rowOff>
    </xdr:to>
    <xdr:pic>
      <xdr:nvPicPr>
        <xdr:cNvPr id="4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817735" y="6075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9525</xdr:colOff>
      <xdr:row>32</xdr:row>
      <xdr:rowOff>10160</xdr:rowOff>
    </xdr:to>
    <xdr:pic>
      <xdr:nvPicPr>
        <xdr:cNvPr id="48" name="图片 4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6075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9525</xdr:colOff>
      <xdr:row>32</xdr:row>
      <xdr:rowOff>10160</xdr:rowOff>
    </xdr:to>
    <xdr:pic>
      <xdr:nvPicPr>
        <xdr:cNvPr id="4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6075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9525</xdr:colOff>
      <xdr:row>32</xdr:row>
      <xdr:rowOff>10160</xdr:rowOff>
    </xdr:to>
    <xdr:pic>
      <xdr:nvPicPr>
        <xdr:cNvPr id="5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6075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9525</xdr:colOff>
      <xdr:row>32</xdr:row>
      <xdr:rowOff>10160</xdr:rowOff>
    </xdr:to>
    <xdr:pic>
      <xdr:nvPicPr>
        <xdr:cNvPr id="5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6075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9525</xdr:colOff>
      <xdr:row>32</xdr:row>
      <xdr:rowOff>10160</xdr:rowOff>
    </xdr:to>
    <xdr:pic>
      <xdr:nvPicPr>
        <xdr:cNvPr id="52" name="图片 5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6075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9525</xdr:colOff>
      <xdr:row>32</xdr:row>
      <xdr:rowOff>10160</xdr:rowOff>
    </xdr:to>
    <xdr:pic>
      <xdr:nvPicPr>
        <xdr:cNvPr id="5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9920" y="6075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</xdr:colOff>
      <xdr:row>8</xdr:row>
      <xdr:rowOff>10160</xdr:rowOff>
    </xdr:to>
    <xdr:pic>
      <xdr:nvPicPr>
        <xdr:cNvPr id="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9525</xdr:colOff>
      <xdr:row>1</xdr:row>
      <xdr:rowOff>10160</xdr:rowOff>
    </xdr:to>
    <xdr:pic>
      <xdr:nvPicPr>
        <xdr:cNvPr id="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7366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</xdr:colOff>
      <xdr:row>8</xdr:row>
      <xdr:rowOff>10160</xdr:rowOff>
    </xdr:to>
    <xdr:pic>
      <xdr:nvPicPr>
        <xdr:cNvPr id="1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1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10160</xdr:rowOff>
    </xdr:to>
    <xdr:pic>
      <xdr:nvPicPr>
        <xdr:cNvPr id="1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665335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</xdr:colOff>
      <xdr:row>8</xdr:row>
      <xdr:rowOff>10160</xdr:rowOff>
    </xdr:to>
    <xdr:pic>
      <xdr:nvPicPr>
        <xdr:cNvPr id="1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</xdr:colOff>
      <xdr:row>8</xdr:row>
      <xdr:rowOff>10160</xdr:rowOff>
    </xdr:to>
    <xdr:pic>
      <xdr:nvPicPr>
        <xdr:cNvPr id="1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10160</xdr:rowOff>
    </xdr:to>
    <xdr:pic>
      <xdr:nvPicPr>
        <xdr:cNvPr id="15" name="图片 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665335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9525</xdr:colOff>
      <xdr:row>8</xdr:row>
      <xdr:rowOff>10160</xdr:rowOff>
    </xdr:to>
    <xdr:pic>
      <xdr:nvPicPr>
        <xdr:cNvPr id="1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665335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</xdr:colOff>
      <xdr:row>8</xdr:row>
      <xdr:rowOff>10160</xdr:rowOff>
    </xdr:to>
    <xdr:pic>
      <xdr:nvPicPr>
        <xdr:cNvPr id="17" name="图片 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</xdr:colOff>
      <xdr:row>8</xdr:row>
      <xdr:rowOff>10160</xdr:rowOff>
    </xdr:to>
    <xdr:pic>
      <xdr:nvPicPr>
        <xdr:cNvPr id="1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</xdr:colOff>
      <xdr:row>8</xdr:row>
      <xdr:rowOff>10160</xdr:rowOff>
    </xdr:to>
    <xdr:pic>
      <xdr:nvPicPr>
        <xdr:cNvPr id="1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</xdr:colOff>
      <xdr:row>8</xdr:row>
      <xdr:rowOff>10160</xdr:rowOff>
    </xdr:to>
    <xdr:pic>
      <xdr:nvPicPr>
        <xdr:cNvPr id="2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</xdr:colOff>
      <xdr:row>8</xdr:row>
      <xdr:rowOff>10160</xdr:rowOff>
    </xdr:to>
    <xdr:pic>
      <xdr:nvPicPr>
        <xdr:cNvPr id="21" name="图片 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</xdr:colOff>
      <xdr:row>8</xdr:row>
      <xdr:rowOff>10160</xdr:rowOff>
    </xdr:to>
    <xdr:pic>
      <xdr:nvPicPr>
        <xdr:cNvPr id="2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</xdr:colOff>
      <xdr:row>8</xdr:row>
      <xdr:rowOff>10160</xdr:rowOff>
    </xdr:to>
    <xdr:pic>
      <xdr:nvPicPr>
        <xdr:cNvPr id="2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</xdr:colOff>
      <xdr:row>8</xdr:row>
      <xdr:rowOff>10160</xdr:rowOff>
    </xdr:to>
    <xdr:pic>
      <xdr:nvPicPr>
        <xdr:cNvPr id="2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</xdr:colOff>
      <xdr:row>8</xdr:row>
      <xdr:rowOff>10160</xdr:rowOff>
    </xdr:to>
    <xdr:pic>
      <xdr:nvPicPr>
        <xdr:cNvPr id="25" name="图片 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</xdr:colOff>
      <xdr:row>8</xdr:row>
      <xdr:rowOff>10160</xdr:rowOff>
    </xdr:to>
    <xdr:pic>
      <xdr:nvPicPr>
        <xdr:cNvPr id="2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2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2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2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3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</xdr:colOff>
      <xdr:row>8</xdr:row>
      <xdr:rowOff>10160</xdr:rowOff>
    </xdr:to>
    <xdr:pic>
      <xdr:nvPicPr>
        <xdr:cNvPr id="3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</xdr:colOff>
      <xdr:row>8</xdr:row>
      <xdr:rowOff>10160</xdr:rowOff>
    </xdr:to>
    <xdr:pic>
      <xdr:nvPicPr>
        <xdr:cNvPr id="3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</xdr:colOff>
      <xdr:row>8</xdr:row>
      <xdr:rowOff>10160</xdr:rowOff>
    </xdr:to>
    <xdr:pic>
      <xdr:nvPicPr>
        <xdr:cNvPr id="3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</xdr:colOff>
      <xdr:row>8</xdr:row>
      <xdr:rowOff>10160</xdr:rowOff>
    </xdr:to>
    <xdr:pic>
      <xdr:nvPicPr>
        <xdr:cNvPr id="3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</xdr:colOff>
      <xdr:row>8</xdr:row>
      <xdr:rowOff>10160</xdr:rowOff>
    </xdr:to>
    <xdr:pic>
      <xdr:nvPicPr>
        <xdr:cNvPr id="35" name="图片 3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</xdr:colOff>
      <xdr:row>8</xdr:row>
      <xdr:rowOff>10160</xdr:rowOff>
    </xdr:to>
    <xdr:pic>
      <xdr:nvPicPr>
        <xdr:cNvPr id="3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</xdr:colOff>
      <xdr:row>8</xdr:row>
      <xdr:rowOff>10160</xdr:rowOff>
    </xdr:to>
    <xdr:pic>
      <xdr:nvPicPr>
        <xdr:cNvPr id="37" name="图片 3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6273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3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3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4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4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42" name="图片 4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43" name="图片 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4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4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</xdr:row>
      <xdr:rowOff>0</xdr:rowOff>
    </xdr:from>
    <xdr:to>
      <xdr:col>6</xdr:col>
      <xdr:colOff>9525</xdr:colOff>
      <xdr:row>13</xdr:row>
      <xdr:rowOff>10160</xdr:rowOff>
    </xdr:to>
    <xdr:pic>
      <xdr:nvPicPr>
        <xdr:cNvPr id="46" name="图片 4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665335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</xdr:row>
      <xdr:rowOff>0</xdr:rowOff>
    </xdr:from>
    <xdr:to>
      <xdr:col>6</xdr:col>
      <xdr:colOff>9525</xdr:colOff>
      <xdr:row>13</xdr:row>
      <xdr:rowOff>10160</xdr:rowOff>
    </xdr:to>
    <xdr:pic>
      <xdr:nvPicPr>
        <xdr:cNvPr id="4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665335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48" name="图片 4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4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5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5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52" name="图片 5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5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60083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10160</xdr:rowOff>
    </xdr:to>
    <xdr:pic>
      <xdr:nvPicPr>
        <xdr:cNvPr id="54" name="图片 5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665335" y="32004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9525</xdr:colOff>
      <xdr:row>7</xdr:row>
      <xdr:rowOff>10160</xdr:rowOff>
    </xdr:to>
    <xdr:pic>
      <xdr:nvPicPr>
        <xdr:cNvPr id="55" name="图片 5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665335" y="54864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10160</xdr:rowOff>
    </xdr:to>
    <xdr:pic>
      <xdr:nvPicPr>
        <xdr:cNvPr id="56" name="图片 5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665335" y="32004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17</xdr:row>
      <xdr:rowOff>0</xdr:rowOff>
    </xdr:from>
    <xdr:to>
      <xdr:col>6</xdr:col>
      <xdr:colOff>9525</xdr:colOff>
      <xdr:row>17</xdr:row>
      <xdr:rowOff>10160</xdr:rowOff>
    </xdr:to>
    <xdr:pic>
      <xdr:nvPicPr>
        <xdr:cNvPr id="57" name="图片 5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665335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5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5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9525</xdr:colOff>
      <xdr:row>9</xdr:row>
      <xdr:rowOff>10160</xdr:rowOff>
    </xdr:to>
    <xdr:pic>
      <xdr:nvPicPr>
        <xdr:cNvPr id="6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665335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6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6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9525</xdr:colOff>
      <xdr:row>9</xdr:row>
      <xdr:rowOff>10160</xdr:rowOff>
    </xdr:to>
    <xdr:pic>
      <xdr:nvPicPr>
        <xdr:cNvPr id="63" name="图片 6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665335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9525</xdr:colOff>
      <xdr:row>9</xdr:row>
      <xdr:rowOff>10160</xdr:rowOff>
    </xdr:to>
    <xdr:pic>
      <xdr:nvPicPr>
        <xdr:cNvPr id="6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665335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65" name="图片 6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6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6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6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69" name="图片 6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7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7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7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73" name="图片 7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7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7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7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7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7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79" name="图片 7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8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10160</xdr:rowOff>
    </xdr:to>
    <xdr:pic>
      <xdr:nvPicPr>
        <xdr:cNvPr id="81" name="图片 8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702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9525</xdr:colOff>
      <xdr:row>15</xdr:row>
      <xdr:rowOff>10160</xdr:rowOff>
    </xdr:to>
    <xdr:pic>
      <xdr:nvPicPr>
        <xdr:cNvPr id="8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91452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9525</xdr:colOff>
      <xdr:row>15</xdr:row>
      <xdr:rowOff>10160</xdr:rowOff>
    </xdr:to>
    <xdr:pic>
      <xdr:nvPicPr>
        <xdr:cNvPr id="8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91452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9525</xdr:colOff>
      <xdr:row>15</xdr:row>
      <xdr:rowOff>10160</xdr:rowOff>
    </xdr:to>
    <xdr:pic>
      <xdr:nvPicPr>
        <xdr:cNvPr id="8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91452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7620</xdr:colOff>
      <xdr:row>15</xdr:row>
      <xdr:rowOff>9525</xdr:rowOff>
    </xdr:to>
    <xdr:pic>
      <xdr:nvPicPr>
        <xdr:cNvPr id="8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9145250"/>
          <a:ext cx="762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9525</xdr:colOff>
      <xdr:row>15</xdr:row>
      <xdr:rowOff>10160</xdr:rowOff>
    </xdr:to>
    <xdr:pic>
      <xdr:nvPicPr>
        <xdr:cNvPr id="86" name="图片 8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665335" y="191452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7620</xdr:colOff>
      <xdr:row>15</xdr:row>
      <xdr:rowOff>9525</xdr:rowOff>
    </xdr:to>
    <xdr:pic>
      <xdr:nvPicPr>
        <xdr:cNvPr id="87" name="图片 8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665335" y="19145250"/>
          <a:ext cx="762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9525</xdr:colOff>
      <xdr:row>15</xdr:row>
      <xdr:rowOff>10160</xdr:rowOff>
    </xdr:to>
    <xdr:pic>
      <xdr:nvPicPr>
        <xdr:cNvPr id="8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665335" y="191452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9525</xdr:colOff>
      <xdr:row>15</xdr:row>
      <xdr:rowOff>9525</xdr:rowOff>
    </xdr:to>
    <xdr:pic>
      <xdr:nvPicPr>
        <xdr:cNvPr id="8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665335" y="1914525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7620</xdr:colOff>
      <xdr:row>15</xdr:row>
      <xdr:rowOff>9525</xdr:rowOff>
    </xdr:to>
    <xdr:pic>
      <xdr:nvPicPr>
        <xdr:cNvPr id="9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9145250"/>
          <a:ext cx="762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9525</xdr:colOff>
      <xdr:row>15</xdr:row>
      <xdr:rowOff>10160</xdr:rowOff>
    </xdr:to>
    <xdr:pic>
      <xdr:nvPicPr>
        <xdr:cNvPr id="9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91452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9525</xdr:colOff>
      <xdr:row>15</xdr:row>
      <xdr:rowOff>9525</xdr:rowOff>
    </xdr:to>
    <xdr:pic>
      <xdr:nvPicPr>
        <xdr:cNvPr id="9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914525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7620</xdr:colOff>
      <xdr:row>15</xdr:row>
      <xdr:rowOff>9525</xdr:rowOff>
    </xdr:to>
    <xdr:pic>
      <xdr:nvPicPr>
        <xdr:cNvPr id="93" name="图片 9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665335" y="19145250"/>
          <a:ext cx="762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9525</xdr:colOff>
      <xdr:row>15</xdr:row>
      <xdr:rowOff>10160</xdr:rowOff>
    </xdr:to>
    <xdr:pic>
      <xdr:nvPicPr>
        <xdr:cNvPr id="9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665335" y="191452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9525</xdr:colOff>
      <xdr:row>15</xdr:row>
      <xdr:rowOff>9525</xdr:rowOff>
    </xdr:to>
    <xdr:pic>
      <xdr:nvPicPr>
        <xdr:cNvPr id="9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665335" y="1914525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7620</xdr:colOff>
      <xdr:row>15</xdr:row>
      <xdr:rowOff>9525</xdr:rowOff>
    </xdr:to>
    <xdr:pic>
      <xdr:nvPicPr>
        <xdr:cNvPr id="9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9145250"/>
          <a:ext cx="762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9525</xdr:colOff>
      <xdr:row>15</xdr:row>
      <xdr:rowOff>10160</xdr:rowOff>
    </xdr:to>
    <xdr:pic>
      <xdr:nvPicPr>
        <xdr:cNvPr id="9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91452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9525</xdr:colOff>
      <xdr:row>15</xdr:row>
      <xdr:rowOff>9525</xdr:rowOff>
    </xdr:to>
    <xdr:pic>
      <xdr:nvPicPr>
        <xdr:cNvPr id="9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1914525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5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5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55" name="图片 15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5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5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5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5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6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6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6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6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6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6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6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6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68" name="图片 16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69" name="图片 16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7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7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17</xdr:row>
      <xdr:rowOff>0</xdr:rowOff>
    </xdr:from>
    <xdr:to>
      <xdr:col>6</xdr:col>
      <xdr:colOff>9525</xdr:colOff>
      <xdr:row>17</xdr:row>
      <xdr:rowOff>10160</xdr:rowOff>
    </xdr:to>
    <xdr:pic>
      <xdr:nvPicPr>
        <xdr:cNvPr id="172" name="图片 17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665335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17</xdr:row>
      <xdr:rowOff>0</xdr:rowOff>
    </xdr:from>
    <xdr:to>
      <xdr:col>6</xdr:col>
      <xdr:colOff>9525</xdr:colOff>
      <xdr:row>17</xdr:row>
      <xdr:rowOff>10160</xdr:rowOff>
    </xdr:to>
    <xdr:pic>
      <xdr:nvPicPr>
        <xdr:cNvPr id="17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665335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74" name="图片 17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7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7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7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78" name="图片 17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17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76860" y="2392045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AD74"/>
  <sheetViews>
    <sheetView showZeros="0" view="pageBreakPreview" zoomScale="40" zoomScaleNormal="40" workbookViewId="0">
      <pane ySplit="7" topLeftCell="A50" activePane="bottomLeft" state="frozen"/>
      <selection/>
      <selection pane="bottomLeft" activeCell="H48" sqref="H48"/>
    </sheetView>
  </sheetViews>
  <sheetFormatPr defaultColWidth="9" defaultRowHeight="18.75"/>
  <cols>
    <col min="1" max="1" width="16.7333333333333" style="6" customWidth="1"/>
    <col min="2" max="2" width="13.25" style="7" customWidth="1"/>
    <col min="3" max="3" width="55" style="7" customWidth="1"/>
    <col min="4" max="4" width="12.375" style="7" customWidth="1"/>
    <col min="5" max="5" width="19.8083333333333" style="7" customWidth="1"/>
    <col min="6" max="6" width="13.2666666666667" style="7" customWidth="1"/>
    <col min="7" max="7" width="64.6166666666667" style="7" customWidth="1"/>
    <col min="8" max="8" width="152.5" style="8" customWidth="1"/>
    <col min="9" max="9" width="12.6166666666667" style="8" hidden="1" customWidth="1"/>
    <col min="10" max="10" width="22.25" style="8" hidden="1" customWidth="1"/>
    <col min="11" max="11" width="21.7333333333333" style="9" customWidth="1"/>
    <col min="12" max="13" width="17.6916666666667" style="10" customWidth="1"/>
    <col min="14" max="14" width="21.35" style="10" customWidth="1"/>
    <col min="15" max="15" width="20.925" style="11" customWidth="1"/>
    <col min="16" max="17" width="17.6916666666667" style="11" hidden="1" customWidth="1"/>
    <col min="18" max="18" width="17.6916666666667" style="7" customWidth="1"/>
    <col min="19" max="22" width="16.15" style="7" hidden="1" customWidth="1"/>
    <col min="23" max="23" width="22.3083333333333" style="7" hidden="1" customWidth="1"/>
    <col min="24" max="25" width="18.1166666666667" style="7" customWidth="1"/>
    <col min="26" max="26" width="18.1166666666667" style="12" customWidth="1"/>
    <col min="27" max="27" width="18.1166666666667" style="13" customWidth="1"/>
    <col min="28" max="28" width="16" style="12" customWidth="1"/>
    <col min="29" max="29" width="37.8833333333333" style="14" customWidth="1"/>
    <col min="30" max="30" width="19.625" style="14"/>
    <col min="31" max="16384" width="9" style="14"/>
  </cols>
  <sheetData>
    <row r="1" ht="58" customHeight="1" spans="1:2">
      <c r="A1" s="15" t="s">
        <v>0</v>
      </c>
      <c r="B1" s="15"/>
    </row>
    <row r="2" s="1" customFormat="1" ht="84" customHeight="1" spans="1:28">
      <c r="A2" s="16" t="s">
        <v>1</v>
      </c>
      <c r="B2" s="16"/>
      <c r="C2" s="16"/>
      <c r="D2" s="17"/>
      <c r="E2" s="17"/>
      <c r="F2" s="17"/>
      <c r="G2" s="16"/>
      <c r="H2" s="16"/>
      <c r="I2" s="16"/>
      <c r="J2" s="16"/>
      <c r="K2" s="29"/>
      <c r="L2" s="29"/>
      <c r="M2" s="30"/>
      <c r="N2" s="30"/>
      <c r="O2" s="31"/>
      <c r="P2" s="31"/>
      <c r="Q2" s="31"/>
      <c r="R2" s="17"/>
      <c r="S2" s="17"/>
      <c r="T2" s="17"/>
      <c r="U2" s="17"/>
      <c r="V2" s="17"/>
      <c r="W2" s="17"/>
      <c r="X2" s="17"/>
      <c r="Y2" s="17"/>
      <c r="Z2" s="16"/>
      <c r="AA2" s="16"/>
      <c r="AB2" s="16"/>
    </row>
    <row r="3" s="2" customFormat="1" ht="50" customHeight="1" spans="1:28">
      <c r="A3" s="18" t="s">
        <v>2</v>
      </c>
      <c r="B3" s="18"/>
      <c r="C3" s="18"/>
      <c r="D3" s="18"/>
      <c r="E3" s="19"/>
      <c r="F3" s="18"/>
      <c r="G3" s="18"/>
      <c r="H3" s="20"/>
      <c r="I3" s="18"/>
      <c r="J3" s="18"/>
      <c r="K3" s="32"/>
      <c r="L3" s="32">
        <v>34949</v>
      </c>
      <c r="M3" s="32">
        <f>L3-L8</f>
        <v>25</v>
      </c>
      <c r="N3" s="32"/>
      <c r="O3" s="33"/>
      <c r="P3" s="33"/>
      <c r="Q3" s="33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</row>
    <row r="4" s="3" customFormat="1" ht="42" customHeight="1" spans="1:28">
      <c r="A4" s="21" t="s">
        <v>3</v>
      </c>
      <c r="B4" s="21" t="s">
        <v>4</v>
      </c>
      <c r="C4" s="21" t="s">
        <v>5</v>
      </c>
      <c r="D4" s="21" t="s">
        <v>6</v>
      </c>
      <c r="E4" s="21" t="s">
        <v>7</v>
      </c>
      <c r="F4" s="21" t="s">
        <v>8</v>
      </c>
      <c r="G4" s="21" t="s">
        <v>9</v>
      </c>
      <c r="H4" s="21" t="s">
        <v>10</v>
      </c>
      <c r="I4" s="21" t="s">
        <v>11</v>
      </c>
      <c r="J4" s="21" t="s">
        <v>12</v>
      </c>
      <c r="K4" s="34" t="s">
        <v>13</v>
      </c>
      <c r="L4" s="35" t="s">
        <v>14</v>
      </c>
      <c r="M4" s="35" t="s">
        <v>15</v>
      </c>
      <c r="N4" s="35"/>
      <c r="O4" s="36"/>
      <c r="P4" s="36"/>
      <c r="Q4" s="36"/>
      <c r="R4" s="21"/>
      <c r="S4" s="21"/>
      <c r="T4" s="21"/>
      <c r="U4" s="21"/>
      <c r="V4" s="21"/>
      <c r="W4" s="21"/>
      <c r="X4" s="21" t="s">
        <v>11</v>
      </c>
      <c r="Y4" s="21" t="s">
        <v>16</v>
      </c>
      <c r="Z4" s="21" t="s">
        <v>17</v>
      </c>
      <c r="AA4" s="21" t="s">
        <v>16</v>
      </c>
      <c r="AB4" s="21" t="s">
        <v>18</v>
      </c>
    </row>
    <row r="5" s="3" customFormat="1" ht="42" customHeight="1" spans="1:28">
      <c r="A5" s="21"/>
      <c r="B5" s="21"/>
      <c r="C5" s="21"/>
      <c r="D5" s="21"/>
      <c r="E5" s="21"/>
      <c r="F5" s="21"/>
      <c r="G5" s="21"/>
      <c r="H5" s="21"/>
      <c r="I5" s="21"/>
      <c r="J5" s="21"/>
      <c r="K5" s="37"/>
      <c r="L5" s="35"/>
      <c r="M5" s="35" t="s">
        <v>19</v>
      </c>
      <c r="N5" s="35"/>
      <c r="O5" s="36"/>
      <c r="P5" s="36"/>
      <c r="Q5" s="36"/>
      <c r="R5" s="21"/>
      <c r="S5" s="21"/>
      <c r="T5" s="21"/>
      <c r="U5" s="21" t="s">
        <v>20</v>
      </c>
      <c r="V5" s="21" t="s">
        <v>21</v>
      </c>
      <c r="W5" s="21" t="s">
        <v>22</v>
      </c>
      <c r="X5" s="21"/>
      <c r="Y5" s="21"/>
      <c r="Z5" s="21"/>
      <c r="AA5" s="21"/>
      <c r="AB5" s="21"/>
    </row>
    <row r="6" s="3" customFormat="1" ht="57" customHeight="1" spans="1:28">
      <c r="A6" s="21"/>
      <c r="B6" s="21"/>
      <c r="C6" s="21"/>
      <c r="D6" s="21"/>
      <c r="E6" s="21"/>
      <c r="F6" s="21"/>
      <c r="G6" s="21"/>
      <c r="H6" s="21"/>
      <c r="I6" s="21"/>
      <c r="J6" s="21"/>
      <c r="K6" s="37"/>
      <c r="L6" s="35"/>
      <c r="M6" s="34" t="s">
        <v>23</v>
      </c>
      <c r="N6" s="38" t="s">
        <v>24</v>
      </c>
      <c r="O6" s="39"/>
      <c r="P6" s="40" t="s">
        <v>25</v>
      </c>
      <c r="Q6" s="40" t="s">
        <v>26</v>
      </c>
      <c r="R6" s="41" t="s">
        <v>27</v>
      </c>
      <c r="S6" s="41" t="s">
        <v>28</v>
      </c>
      <c r="T6" s="41" t="s">
        <v>29</v>
      </c>
      <c r="U6" s="21"/>
      <c r="V6" s="21"/>
      <c r="W6" s="21"/>
      <c r="X6" s="21"/>
      <c r="Y6" s="21"/>
      <c r="Z6" s="21"/>
      <c r="AA6" s="21"/>
      <c r="AB6" s="21"/>
    </row>
    <row r="7" s="3" customFormat="1" ht="66" customHeight="1" spans="1:28">
      <c r="A7" s="21"/>
      <c r="B7" s="21"/>
      <c r="C7" s="21"/>
      <c r="D7" s="21"/>
      <c r="E7" s="21"/>
      <c r="F7" s="21"/>
      <c r="G7" s="21"/>
      <c r="H7" s="21"/>
      <c r="I7" s="21"/>
      <c r="J7" s="21"/>
      <c r="K7" s="42"/>
      <c r="L7" s="35"/>
      <c r="M7" s="42"/>
      <c r="N7" s="35" t="s">
        <v>30</v>
      </c>
      <c r="O7" s="36" t="s">
        <v>31</v>
      </c>
      <c r="P7" s="43"/>
      <c r="Q7" s="43"/>
      <c r="R7" s="44"/>
      <c r="S7" s="44"/>
      <c r="T7" s="44"/>
      <c r="U7" s="21"/>
      <c r="V7" s="21"/>
      <c r="W7" s="21"/>
      <c r="X7" s="21"/>
      <c r="Y7" s="21"/>
      <c r="Z7" s="21"/>
      <c r="AA7" s="21"/>
      <c r="AB7" s="21"/>
    </row>
    <row r="8" s="4" customFormat="1" ht="62" customHeight="1" spans="1:28">
      <c r="A8" s="22" t="s">
        <v>32</v>
      </c>
      <c r="B8" s="22"/>
      <c r="C8" s="22"/>
      <c r="D8" s="22"/>
      <c r="E8" s="22"/>
      <c r="F8" s="22"/>
      <c r="G8" s="22"/>
      <c r="H8" s="60">
        <f>SUM(H9,H60,H62,H71,H73)</f>
        <v>55</v>
      </c>
      <c r="I8" s="46">
        <f>SUM(I9,I60,I62,I71,I73)</f>
        <v>0</v>
      </c>
      <c r="J8" s="46"/>
      <c r="K8" s="23">
        <f t="shared" ref="K8:W8" si="0">SUBTOTAL(9,K9,K60,K62,K71,K73)</f>
        <v>35921</v>
      </c>
      <c r="L8" s="23">
        <f t="shared" si="0"/>
        <v>34924</v>
      </c>
      <c r="M8" s="23">
        <f t="shared" si="0"/>
        <v>34924</v>
      </c>
      <c r="N8" s="23">
        <f t="shared" si="0"/>
        <v>34824</v>
      </c>
      <c r="O8" s="46">
        <f t="shared" si="0"/>
        <v>0</v>
      </c>
      <c r="P8" s="46">
        <f t="shared" si="0"/>
        <v>0</v>
      </c>
      <c r="Q8" s="46">
        <f t="shared" si="0"/>
        <v>0</v>
      </c>
      <c r="R8" s="46">
        <f t="shared" si="0"/>
        <v>100</v>
      </c>
      <c r="S8" s="46">
        <f t="shared" si="0"/>
        <v>0</v>
      </c>
      <c r="T8" s="46">
        <f t="shared" si="0"/>
        <v>0</v>
      </c>
      <c r="U8" s="46">
        <f t="shared" si="0"/>
        <v>0</v>
      </c>
      <c r="V8" s="46">
        <f t="shared" si="0"/>
        <v>0</v>
      </c>
      <c r="W8" s="46">
        <f t="shared" si="0"/>
        <v>0</v>
      </c>
      <c r="X8" s="46"/>
      <c r="Y8" s="46"/>
      <c r="Z8" s="47"/>
      <c r="AA8" s="47"/>
      <c r="AB8" s="47"/>
    </row>
    <row r="9" s="5" customFormat="1" ht="59" customHeight="1" spans="1:28">
      <c r="A9" s="22" t="s">
        <v>33</v>
      </c>
      <c r="B9" s="61" t="s">
        <v>34</v>
      </c>
      <c r="C9" s="62"/>
      <c r="D9" s="24"/>
      <c r="E9" s="22"/>
      <c r="F9" s="22"/>
      <c r="G9" s="22"/>
      <c r="H9" s="22">
        <f>SUM(H10,H33,H37,H41,H52,H56,H7)</f>
        <v>44</v>
      </c>
      <c r="I9" s="22">
        <f>SUM(I10,I33,I37,I41,I52,I56,I7)</f>
        <v>0</v>
      </c>
      <c r="J9" s="22">
        <f>SUM(J10,J33,J37,J41,J52,J56,J7)</f>
        <v>0</v>
      </c>
      <c r="K9" s="22">
        <f>SUM(K10,K33,K37,K41,K52,K56,K7)</f>
        <v>28674.2</v>
      </c>
      <c r="L9" s="22">
        <f t="shared" ref="L9:W9" si="1">SUM(L10,L33,L37,L41,L52,L56,L7)</f>
        <v>27677.2</v>
      </c>
      <c r="M9" s="22">
        <f t="shared" si="1"/>
        <v>27677.2</v>
      </c>
      <c r="N9" s="22">
        <f t="shared" si="1"/>
        <v>27577.2</v>
      </c>
      <c r="O9" s="22">
        <f t="shared" si="1"/>
        <v>0</v>
      </c>
      <c r="P9" s="22">
        <f t="shared" si="1"/>
        <v>0</v>
      </c>
      <c r="Q9" s="22">
        <f t="shared" si="1"/>
        <v>0</v>
      </c>
      <c r="R9" s="22">
        <f t="shared" si="1"/>
        <v>100</v>
      </c>
      <c r="S9" s="22">
        <f t="shared" si="1"/>
        <v>0</v>
      </c>
      <c r="T9" s="22">
        <f t="shared" si="1"/>
        <v>0</v>
      </c>
      <c r="U9" s="22">
        <f t="shared" si="1"/>
        <v>0</v>
      </c>
      <c r="V9" s="22">
        <f t="shared" si="1"/>
        <v>0</v>
      </c>
      <c r="W9" s="22">
        <f t="shared" si="1"/>
        <v>0</v>
      </c>
      <c r="X9" s="22"/>
      <c r="Y9" s="22"/>
      <c r="Z9" s="46"/>
      <c r="AA9" s="46"/>
      <c r="AB9" s="46"/>
    </row>
    <row r="10" s="5" customFormat="1" ht="59" customHeight="1" spans="1:28">
      <c r="A10" s="22" t="s">
        <v>35</v>
      </c>
      <c r="B10" s="61" t="s">
        <v>36</v>
      </c>
      <c r="C10" s="62"/>
      <c r="D10" s="24"/>
      <c r="E10" s="22"/>
      <c r="F10" s="22"/>
      <c r="G10" s="22"/>
      <c r="H10" s="22">
        <v>22</v>
      </c>
      <c r="I10" s="64"/>
      <c r="J10" s="64"/>
      <c r="K10" s="23">
        <f>SUM(K11:K32)</f>
        <v>14582.2</v>
      </c>
      <c r="L10" s="23">
        <f t="shared" ref="L10:W10" si="2">SUM(L11:L32)</f>
        <v>14442.2</v>
      </c>
      <c r="M10" s="23">
        <f t="shared" si="2"/>
        <v>14442.2</v>
      </c>
      <c r="N10" s="23">
        <f t="shared" si="2"/>
        <v>14442.2</v>
      </c>
      <c r="O10" s="23">
        <f t="shared" si="2"/>
        <v>0</v>
      </c>
      <c r="P10" s="23">
        <f t="shared" si="2"/>
        <v>0</v>
      </c>
      <c r="Q10" s="23">
        <f t="shared" si="2"/>
        <v>0</v>
      </c>
      <c r="R10" s="23">
        <f t="shared" si="2"/>
        <v>0</v>
      </c>
      <c r="S10" s="23">
        <f t="shared" si="2"/>
        <v>0</v>
      </c>
      <c r="T10" s="23">
        <f t="shared" si="2"/>
        <v>0</v>
      </c>
      <c r="U10" s="23">
        <f t="shared" si="2"/>
        <v>0</v>
      </c>
      <c r="V10" s="23">
        <f t="shared" si="2"/>
        <v>0</v>
      </c>
      <c r="W10" s="23">
        <f t="shared" si="2"/>
        <v>0</v>
      </c>
      <c r="X10" s="22"/>
      <c r="Y10" s="22"/>
      <c r="Z10" s="46"/>
      <c r="AA10" s="46"/>
      <c r="AB10" s="46"/>
    </row>
    <row r="11" s="49" customFormat="1" ht="121" customHeight="1" spans="1:30">
      <c r="A11" s="25">
        <v>1</v>
      </c>
      <c r="B11" s="25" t="s">
        <v>37</v>
      </c>
      <c r="C11" s="25" t="s">
        <v>38</v>
      </c>
      <c r="D11" s="25" t="s">
        <v>34</v>
      </c>
      <c r="E11" s="25" t="s">
        <v>39</v>
      </c>
      <c r="F11" s="25" t="s">
        <v>40</v>
      </c>
      <c r="G11" s="25" t="s">
        <v>41</v>
      </c>
      <c r="H11" s="27" t="s">
        <v>42</v>
      </c>
      <c r="I11" s="25" t="s">
        <v>43</v>
      </c>
      <c r="J11" s="25">
        <f>32673+10185</f>
        <v>42858</v>
      </c>
      <c r="K11" s="45">
        <v>483.6</v>
      </c>
      <c r="L11" s="45">
        <f t="shared" ref="L11:L32" si="3">SUM(M11,U11,V11,W11)</f>
        <v>483.6</v>
      </c>
      <c r="M11" s="45">
        <f t="shared" ref="M11:M32" si="4">SUM(N11:T11)</f>
        <v>483.6</v>
      </c>
      <c r="N11" s="45">
        <f>478.2+5.4</f>
        <v>483.6</v>
      </c>
      <c r="O11" s="57"/>
      <c r="P11" s="57"/>
      <c r="Q11" s="57"/>
      <c r="R11" s="25"/>
      <c r="S11" s="25"/>
      <c r="T11" s="25"/>
      <c r="U11" s="25"/>
      <c r="V11" s="25"/>
      <c r="W11" s="25"/>
      <c r="X11" s="25" t="s">
        <v>44</v>
      </c>
      <c r="Y11" s="25" t="s">
        <v>45</v>
      </c>
      <c r="Z11" s="25" t="s">
        <v>44</v>
      </c>
      <c r="AA11" s="25" t="s">
        <v>45</v>
      </c>
      <c r="AB11" s="25"/>
      <c r="AC11" s="49" t="s">
        <v>46</v>
      </c>
      <c r="AD11" s="49" t="s">
        <v>47</v>
      </c>
    </row>
    <row r="12" s="49" customFormat="1" ht="121" customHeight="1" spans="1:30">
      <c r="A12" s="25">
        <v>2</v>
      </c>
      <c r="B12" s="25" t="s">
        <v>48</v>
      </c>
      <c r="C12" s="25" t="s">
        <v>49</v>
      </c>
      <c r="D12" s="25" t="s">
        <v>34</v>
      </c>
      <c r="E12" s="25" t="s">
        <v>50</v>
      </c>
      <c r="F12" s="25" t="s">
        <v>40</v>
      </c>
      <c r="G12" s="25" t="s">
        <v>51</v>
      </c>
      <c r="H12" s="27" t="s">
        <v>52</v>
      </c>
      <c r="I12" s="25" t="s">
        <v>53</v>
      </c>
      <c r="J12" s="25">
        <v>10</v>
      </c>
      <c r="K12" s="45">
        <v>881.6</v>
      </c>
      <c r="L12" s="45">
        <f t="shared" si="3"/>
        <v>881.6</v>
      </c>
      <c r="M12" s="45">
        <f t="shared" si="4"/>
        <v>881.6</v>
      </c>
      <c r="N12" s="45">
        <v>881.6</v>
      </c>
      <c r="O12" s="57"/>
      <c r="P12" s="57"/>
      <c r="Q12" s="57"/>
      <c r="R12" s="25"/>
      <c r="S12" s="25"/>
      <c r="T12" s="25"/>
      <c r="U12" s="25"/>
      <c r="V12" s="25"/>
      <c r="W12" s="25"/>
      <c r="X12" s="25" t="s">
        <v>54</v>
      </c>
      <c r="Y12" s="25" t="s">
        <v>55</v>
      </c>
      <c r="Z12" s="25" t="s">
        <v>56</v>
      </c>
      <c r="AA12" s="25" t="s">
        <v>57</v>
      </c>
      <c r="AB12" s="25"/>
      <c r="AC12" s="49" t="s">
        <v>58</v>
      </c>
      <c r="AD12" s="49" t="s">
        <v>59</v>
      </c>
    </row>
    <row r="13" s="49" customFormat="1" ht="121" customHeight="1" spans="1:30">
      <c r="A13" s="25">
        <v>3</v>
      </c>
      <c r="B13" s="25" t="s">
        <v>60</v>
      </c>
      <c r="C13" s="25" t="s">
        <v>61</v>
      </c>
      <c r="D13" s="25" t="s">
        <v>34</v>
      </c>
      <c r="E13" s="25" t="s">
        <v>50</v>
      </c>
      <c r="F13" s="25" t="s">
        <v>40</v>
      </c>
      <c r="G13" s="25" t="s">
        <v>62</v>
      </c>
      <c r="H13" s="27" t="s">
        <v>63</v>
      </c>
      <c r="I13" s="25" t="s">
        <v>53</v>
      </c>
      <c r="J13" s="25">
        <v>4.6</v>
      </c>
      <c r="K13" s="45">
        <v>400</v>
      </c>
      <c r="L13" s="45">
        <f t="shared" si="3"/>
        <v>400</v>
      </c>
      <c r="M13" s="45">
        <f t="shared" si="4"/>
        <v>400</v>
      </c>
      <c r="N13" s="45">
        <v>400</v>
      </c>
      <c r="O13" s="57"/>
      <c r="P13" s="57"/>
      <c r="Q13" s="57"/>
      <c r="R13" s="25"/>
      <c r="S13" s="25"/>
      <c r="T13" s="25"/>
      <c r="U13" s="25"/>
      <c r="V13" s="25"/>
      <c r="W13" s="25"/>
      <c r="X13" s="25" t="s">
        <v>64</v>
      </c>
      <c r="Y13" s="25" t="s">
        <v>65</v>
      </c>
      <c r="Z13" s="25" t="s">
        <v>56</v>
      </c>
      <c r="AA13" s="25" t="s">
        <v>57</v>
      </c>
      <c r="AB13" s="25"/>
      <c r="AC13" s="49" t="s">
        <v>66</v>
      </c>
      <c r="AD13" s="49" t="s">
        <v>59</v>
      </c>
    </row>
    <row r="14" s="49" customFormat="1" ht="155" customHeight="1" spans="1:30">
      <c r="A14" s="25">
        <v>4</v>
      </c>
      <c r="B14" s="25" t="s">
        <v>67</v>
      </c>
      <c r="C14" s="25" t="s">
        <v>68</v>
      </c>
      <c r="D14" s="25" t="s">
        <v>34</v>
      </c>
      <c r="E14" s="25" t="s">
        <v>50</v>
      </c>
      <c r="F14" s="25" t="s">
        <v>40</v>
      </c>
      <c r="G14" s="25" t="s">
        <v>69</v>
      </c>
      <c r="H14" s="27" t="s">
        <v>70</v>
      </c>
      <c r="I14" s="25"/>
      <c r="J14" s="25"/>
      <c r="K14" s="45">
        <v>1130</v>
      </c>
      <c r="L14" s="45">
        <f t="shared" si="3"/>
        <v>1130</v>
      </c>
      <c r="M14" s="45">
        <f t="shared" si="4"/>
        <v>1130</v>
      </c>
      <c r="N14" s="45">
        <v>1130</v>
      </c>
      <c r="O14" s="47"/>
      <c r="P14" s="57"/>
      <c r="Q14" s="57"/>
      <c r="R14" s="25"/>
      <c r="S14" s="25"/>
      <c r="T14" s="25"/>
      <c r="U14" s="25"/>
      <c r="V14" s="25"/>
      <c r="W14" s="25"/>
      <c r="X14" s="25" t="s">
        <v>71</v>
      </c>
      <c r="Y14" s="25" t="s">
        <v>72</v>
      </c>
      <c r="Z14" s="25" t="s">
        <v>56</v>
      </c>
      <c r="AA14" s="25" t="s">
        <v>57</v>
      </c>
      <c r="AB14" s="25"/>
      <c r="AC14" s="49" t="s">
        <v>73</v>
      </c>
      <c r="AD14" s="49" t="s">
        <v>59</v>
      </c>
    </row>
    <row r="15" s="49" customFormat="1" ht="121" customHeight="1" spans="1:30">
      <c r="A15" s="25">
        <v>5</v>
      </c>
      <c r="B15" s="25" t="s">
        <v>74</v>
      </c>
      <c r="C15" s="25" t="s">
        <v>75</v>
      </c>
      <c r="D15" s="25" t="s">
        <v>34</v>
      </c>
      <c r="E15" s="25" t="s">
        <v>50</v>
      </c>
      <c r="F15" s="25" t="s">
        <v>40</v>
      </c>
      <c r="G15" s="25" t="s">
        <v>76</v>
      </c>
      <c r="H15" s="27" t="s">
        <v>77</v>
      </c>
      <c r="I15" s="25" t="s">
        <v>53</v>
      </c>
      <c r="J15" s="25">
        <v>4.6</v>
      </c>
      <c r="K15" s="45">
        <v>375</v>
      </c>
      <c r="L15" s="45">
        <f t="shared" si="3"/>
        <v>375</v>
      </c>
      <c r="M15" s="45">
        <f t="shared" si="4"/>
        <v>375</v>
      </c>
      <c r="N15" s="45">
        <v>375</v>
      </c>
      <c r="O15" s="45"/>
      <c r="P15" s="57"/>
      <c r="Q15" s="57"/>
      <c r="R15" s="25"/>
      <c r="S15" s="25"/>
      <c r="T15" s="25"/>
      <c r="U15" s="25"/>
      <c r="V15" s="25"/>
      <c r="W15" s="25"/>
      <c r="X15" s="25" t="s">
        <v>78</v>
      </c>
      <c r="Y15" s="25" t="s">
        <v>79</v>
      </c>
      <c r="Z15" s="25" t="s">
        <v>56</v>
      </c>
      <c r="AA15" s="25" t="s">
        <v>57</v>
      </c>
      <c r="AB15" s="25"/>
      <c r="AC15" s="49" t="s">
        <v>80</v>
      </c>
      <c r="AD15" s="49" t="s">
        <v>59</v>
      </c>
    </row>
    <row r="16" s="49" customFormat="1" ht="121" customHeight="1" spans="1:30">
      <c r="A16" s="25">
        <v>6</v>
      </c>
      <c r="B16" s="25" t="s">
        <v>81</v>
      </c>
      <c r="C16" s="25" t="s">
        <v>82</v>
      </c>
      <c r="D16" s="25" t="s">
        <v>34</v>
      </c>
      <c r="E16" s="25" t="s">
        <v>50</v>
      </c>
      <c r="F16" s="25" t="s">
        <v>40</v>
      </c>
      <c r="G16" s="25" t="s">
        <v>83</v>
      </c>
      <c r="H16" s="27" t="s">
        <v>84</v>
      </c>
      <c r="I16" s="25" t="s">
        <v>53</v>
      </c>
      <c r="J16" s="25">
        <v>15</v>
      </c>
      <c r="K16" s="45">
        <v>1325</v>
      </c>
      <c r="L16" s="45">
        <f t="shared" si="3"/>
        <v>1275</v>
      </c>
      <c r="M16" s="45">
        <f t="shared" si="4"/>
        <v>1275</v>
      </c>
      <c r="N16" s="45">
        <v>1275</v>
      </c>
      <c r="O16" s="57"/>
      <c r="P16" s="57"/>
      <c r="Q16" s="57"/>
      <c r="R16" s="25"/>
      <c r="S16" s="25"/>
      <c r="T16" s="25"/>
      <c r="U16" s="25"/>
      <c r="V16" s="25"/>
      <c r="W16" s="25"/>
      <c r="X16" s="25" t="s">
        <v>85</v>
      </c>
      <c r="Y16" s="25" t="s">
        <v>86</v>
      </c>
      <c r="Z16" s="25" t="s">
        <v>56</v>
      </c>
      <c r="AA16" s="25" t="s">
        <v>57</v>
      </c>
      <c r="AB16" s="25"/>
      <c r="AC16" s="49" t="s">
        <v>87</v>
      </c>
      <c r="AD16" s="49" t="s">
        <v>59</v>
      </c>
    </row>
    <row r="17" s="49" customFormat="1" ht="121" customHeight="1" spans="1:30">
      <c r="A17" s="25">
        <v>7</v>
      </c>
      <c r="B17" s="25" t="s">
        <v>88</v>
      </c>
      <c r="C17" s="25" t="s">
        <v>89</v>
      </c>
      <c r="D17" s="25" t="s">
        <v>34</v>
      </c>
      <c r="E17" s="25" t="s">
        <v>50</v>
      </c>
      <c r="F17" s="25" t="s">
        <v>40</v>
      </c>
      <c r="G17" s="25" t="s">
        <v>90</v>
      </c>
      <c r="H17" s="27" t="s">
        <v>91</v>
      </c>
      <c r="I17" s="25" t="s">
        <v>92</v>
      </c>
      <c r="J17" s="25">
        <v>1</v>
      </c>
      <c r="K17" s="45">
        <v>400</v>
      </c>
      <c r="L17" s="45">
        <f t="shared" si="3"/>
        <v>400</v>
      </c>
      <c r="M17" s="45">
        <f t="shared" si="4"/>
        <v>400</v>
      </c>
      <c r="N17" s="45">
        <v>400</v>
      </c>
      <c r="O17" s="57"/>
      <c r="P17" s="57"/>
      <c r="Q17" s="57"/>
      <c r="R17" s="25"/>
      <c r="S17" s="25"/>
      <c r="T17" s="25"/>
      <c r="U17" s="25"/>
      <c r="V17" s="25"/>
      <c r="W17" s="25"/>
      <c r="X17" s="25" t="s">
        <v>93</v>
      </c>
      <c r="Y17" s="25" t="s">
        <v>94</v>
      </c>
      <c r="Z17" s="25" t="s">
        <v>56</v>
      </c>
      <c r="AA17" s="25" t="s">
        <v>57</v>
      </c>
      <c r="AB17" s="25"/>
      <c r="AC17" s="49" t="s">
        <v>95</v>
      </c>
      <c r="AD17" s="49" t="s">
        <v>59</v>
      </c>
    </row>
    <row r="18" s="49" customFormat="1" ht="121" customHeight="1" spans="1:30">
      <c r="A18" s="25">
        <v>8</v>
      </c>
      <c r="B18" s="25" t="s">
        <v>96</v>
      </c>
      <c r="C18" s="25" t="s">
        <v>97</v>
      </c>
      <c r="D18" s="25" t="s">
        <v>34</v>
      </c>
      <c r="E18" s="25" t="s">
        <v>50</v>
      </c>
      <c r="F18" s="25" t="s">
        <v>40</v>
      </c>
      <c r="G18" s="25" t="s">
        <v>98</v>
      </c>
      <c r="H18" s="27" t="s">
        <v>99</v>
      </c>
      <c r="I18" s="25" t="s">
        <v>53</v>
      </c>
      <c r="J18" s="25">
        <v>15</v>
      </c>
      <c r="K18" s="45">
        <v>1300</v>
      </c>
      <c r="L18" s="45">
        <f t="shared" si="3"/>
        <v>1300</v>
      </c>
      <c r="M18" s="45">
        <f t="shared" si="4"/>
        <v>1300</v>
      </c>
      <c r="N18" s="45">
        <v>1300</v>
      </c>
      <c r="O18" s="57"/>
      <c r="P18" s="57"/>
      <c r="Q18" s="57"/>
      <c r="R18" s="25"/>
      <c r="S18" s="25"/>
      <c r="T18" s="25"/>
      <c r="U18" s="25"/>
      <c r="V18" s="25"/>
      <c r="W18" s="25"/>
      <c r="X18" s="25" t="s">
        <v>100</v>
      </c>
      <c r="Y18" s="25" t="s">
        <v>101</v>
      </c>
      <c r="Z18" s="25" t="s">
        <v>56</v>
      </c>
      <c r="AA18" s="25" t="s">
        <v>57</v>
      </c>
      <c r="AB18" s="25"/>
      <c r="AC18" s="49" t="s">
        <v>102</v>
      </c>
      <c r="AD18" s="49" t="s">
        <v>59</v>
      </c>
    </row>
    <row r="19" s="49" customFormat="1" ht="121" customHeight="1" spans="1:30">
      <c r="A19" s="25">
        <v>9</v>
      </c>
      <c r="B19" s="25" t="s">
        <v>103</v>
      </c>
      <c r="C19" s="25" t="s">
        <v>104</v>
      </c>
      <c r="D19" s="25" t="s">
        <v>34</v>
      </c>
      <c r="E19" s="25" t="s">
        <v>50</v>
      </c>
      <c r="F19" s="25" t="s">
        <v>40</v>
      </c>
      <c r="G19" s="25" t="s">
        <v>105</v>
      </c>
      <c r="H19" s="27" t="s">
        <v>106</v>
      </c>
      <c r="I19" s="25" t="s">
        <v>53</v>
      </c>
      <c r="J19" s="25">
        <v>6.2</v>
      </c>
      <c r="K19" s="45">
        <v>617</v>
      </c>
      <c r="L19" s="45">
        <f t="shared" si="3"/>
        <v>527</v>
      </c>
      <c r="M19" s="45">
        <f t="shared" si="4"/>
        <v>527</v>
      </c>
      <c r="N19" s="45">
        <v>527</v>
      </c>
      <c r="O19" s="57"/>
      <c r="P19" s="57"/>
      <c r="Q19" s="57"/>
      <c r="R19" s="25"/>
      <c r="S19" s="25"/>
      <c r="T19" s="25"/>
      <c r="U19" s="25"/>
      <c r="V19" s="25"/>
      <c r="W19" s="25"/>
      <c r="X19" s="25" t="s">
        <v>107</v>
      </c>
      <c r="Y19" s="25" t="s">
        <v>108</v>
      </c>
      <c r="Z19" s="25" t="s">
        <v>56</v>
      </c>
      <c r="AA19" s="25" t="s">
        <v>57</v>
      </c>
      <c r="AB19" s="25"/>
      <c r="AC19" s="49" t="s">
        <v>109</v>
      </c>
      <c r="AD19" s="49" t="s">
        <v>59</v>
      </c>
    </row>
    <row r="20" s="49" customFormat="1" ht="121" customHeight="1" spans="1:30">
      <c r="A20" s="25">
        <v>10</v>
      </c>
      <c r="B20" s="25" t="s">
        <v>110</v>
      </c>
      <c r="C20" s="25" t="s">
        <v>111</v>
      </c>
      <c r="D20" s="25" t="s">
        <v>34</v>
      </c>
      <c r="E20" s="25" t="s">
        <v>50</v>
      </c>
      <c r="F20" s="25" t="s">
        <v>40</v>
      </c>
      <c r="G20" s="25" t="s">
        <v>112</v>
      </c>
      <c r="H20" s="27" t="s">
        <v>113</v>
      </c>
      <c r="I20" s="25" t="s">
        <v>53</v>
      </c>
      <c r="J20" s="25">
        <v>21</v>
      </c>
      <c r="K20" s="45">
        <v>1800</v>
      </c>
      <c r="L20" s="45">
        <f t="shared" si="3"/>
        <v>1800</v>
      </c>
      <c r="M20" s="45">
        <f t="shared" si="4"/>
        <v>1800</v>
      </c>
      <c r="N20" s="45">
        <v>1800</v>
      </c>
      <c r="O20" s="57"/>
      <c r="P20" s="57"/>
      <c r="Q20" s="57"/>
      <c r="R20" s="25"/>
      <c r="S20" s="25"/>
      <c r="T20" s="25"/>
      <c r="U20" s="25"/>
      <c r="V20" s="25"/>
      <c r="W20" s="25"/>
      <c r="X20" s="25" t="s">
        <v>114</v>
      </c>
      <c r="Y20" s="25" t="s">
        <v>115</v>
      </c>
      <c r="Z20" s="25" t="s">
        <v>56</v>
      </c>
      <c r="AA20" s="25" t="s">
        <v>57</v>
      </c>
      <c r="AB20" s="25"/>
      <c r="AC20" s="49" t="s">
        <v>116</v>
      </c>
      <c r="AD20" s="49" t="s">
        <v>59</v>
      </c>
    </row>
    <row r="21" s="49" customFormat="1" ht="121" customHeight="1" spans="1:30">
      <c r="A21" s="25">
        <v>11</v>
      </c>
      <c r="B21" s="25" t="s">
        <v>117</v>
      </c>
      <c r="C21" s="25" t="s">
        <v>118</v>
      </c>
      <c r="D21" s="25" t="s">
        <v>34</v>
      </c>
      <c r="E21" s="25" t="s">
        <v>50</v>
      </c>
      <c r="F21" s="25" t="s">
        <v>40</v>
      </c>
      <c r="G21" s="25" t="s">
        <v>119</v>
      </c>
      <c r="H21" s="27" t="s">
        <v>120</v>
      </c>
      <c r="I21" s="25" t="s">
        <v>53</v>
      </c>
      <c r="J21" s="25">
        <v>10</v>
      </c>
      <c r="K21" s="45">
        <v>850</v>
      </c>
      <c r="L21" s="45">
        <f t="shared" si="3"/>
        <v>850</v>
      </c>
      <c r="M21" s="45">
        <f t="shared" si="4"/>
        <v>850</v>
      </c>
      <c r="N21" s="45">
        <v>850</v>
      </c>
      <c r="O21" s="57"/>
      <c r="P21" s="57"/>
      <c r="Q21" s="57"/>
      <c r="R21" s="25"/>
      <c r="S21" s="25"/>
      <c r="T21" s="25"/>
      <c r="U21" s="25"/>
      <c r="V21" s="25"/>
      <c r="W21" s="25"/>
      <c r="X21" s="25" t="s">
        <v>121</v>
      </c>
      <c r="Y21" s="25" t="s">
        <v>122</v>
      </c>
      <c r="Z21" s="25" t="s">
        <v>56</v>
      </c>
      <c r="AA21" s="25" t="s">
        <v>57</v>
      </c>
      <c r="AB21" s="25"/>
      <c r="AC21" s="49" t="s">
        <v>123</v>
      </c>
      <c r="AD21" s="49" t="s">
        <v>59</v>
      </c>
    </row>
    <row r="22" s="49" customFormat="1" ht="147" customHeight="1" spans="1:30">
      <c r="A22" s="25">
        <v>12</v>
      </c>
      <c r="B22" s="25" t="s">
        <v>124</v>
      </c>
      <c r="C22" s="25" t="s">
        <v>125</v>
      </c>
      <c r="D22" s="25" t="s">
        <v>34</v>
      </c>
      <c r="E22" s="25" t="s">
        <v>50</v>
      </c>
      <c r="F22" s="25" t="s">
        <v>40</v>
      </c>
      <c r="G22" s="25" t="s">
        <v>126</v>
      </c>
      <c r="H22" s="27" t="s">
        <v>127</v>
      </c>
      <c r="I22" s="25" t="s">
        <v>92</v>
      </c>
      <c r="J22" s="25">
        <v>3</v>
      </c>
      <c r="K22" s="45">
        <v>400</v>
      </c>
      <c r="L22" s="45">
        <f t="shared" si="3"/>
        <v>400</v>
      </c>
      <c r="M22" s="45">
        <f t="shared" si="4"/>
        <v>400</v>
      </c>
      <c r="N22" s="45">
        <v>400</v>
      </c>
      <c r="O22" s="57"/>
      <c r="P22" s="57"/>
      <c r="Q22" s="57"/>
      <c r="R22" s="25"/>
      <c r="S22" s="25"/>
      <c r="T22" s="25"/>
      <c r="U22" s="25"/>
      <c r="V22" s="25"/>
      <c r="W22" s="25"/>
      <c r="X22" s="25" t="s">
        <v>126</v>
      </c>
      <c r="Y22" s="25" t="s">
        <v>128</v>
      </c>
      <c r="Z22" s="25" t="s">
        <v>56</v>
      </c>
      <c r="AA22" s="25" t="s">
        <v>57</v>
      </c>
      <c r="AB22" s="25"/>
      <c r="AC22" s="49" t="s">
        <v>129</v>
      </c>
      <c r="AD22" s="49" t="s">
        <v>59</v>
      </c>
    </row>
    <row r="23" s="49" customFormat="1" ht="121" customHeight="1" spans="1:30">
      <c r="A23" s="25">
        <v>13</v>
      </c>
      <c r="B23" s="25" t="s">
        <v>130</v>
      </c>
      <c r="C23" s="25" t="s">
        <v>131</v>
      </c>
      <c r="D23" s="25" t="s">
        <v>34</v>
      </c>
      <c r="E23" s="25" t="s">
        <v>50</v>
      </c>
      <c r="F23" s="25" t="s">
        <v>40</v>
      </c>
      <c r="G23" s="25" t="s">
        <v>132</v>
      </c>
      <c r="H23" s="27" t="s">
        <v>133</v>
      </c>
      <c r="I23" s="25" t="s">
        <v>92</v>
      </c>
      <c r="J23" s="25">
        <v>1</v>
      </c>
      <c r="K23" s="45">
        <v>340</v>
      </c>
      <c r="L23" s="45">
        <f t="shared" si="3"/>
        <v>340</v>
      </c>
      <c r="M23" s="45">
        <f t="shared" si="4"/>
        <v>340</v>
      </c>
      <c r="N23" s="45">
        <v>340</v>
      </c>
      <c r="O23" s="57"/>
      <c r="P23" s="57"/>
      <c r="Q23" s="57"/>
      <c r="R23" s="25"/>
      <c r="S23" s="25"/>
      <c r="T23" s="25"/>
      <c r="U23" s="25"/>
      <c r="V23" s="25"/>
      <c r="W23" s="25"/>
      <c r="X23" s="25" t="s">
        <v>134</v>
      </c>
      <c r="Y23" s="25" t="s">
        <v>135</v>
      </c>
      <c r="Z23" s="25" t="s">
        <v>56</v>
      </c>
      <c r="AA23" s="25" t="s">
        <v>57</v>
      </c>
      <c r="AB23" s="25"/>
      <c r="AC23" s="49" t="s">
        <v>136</v>
      </c>
      <c r="AD23" s="49" t="s">
        <v>59</v>
      </c>
    </row>
    <row r="24" s="49" customFormat="1" ht="147" customHeight="1" spans="1:30">
      <c r="A24" s="25">
        <v>14</v>
      </c>
      <c r="B24" s="25" t="s">
        <v>137</v>
      </c>
      <c r="C24" s="25" t="s">
        <v>138</v>
      </c>
      <c r="D24" s="25" t="s">
        <v>34</v>
      </c>
      <c r="E24" s="25" t="s">
        <v>50</v>
      </c>
      <c r="F24" s="25" t="s">
        <v>40</v>
      </c>
      <c r="G24" s="25" t="s">
        <v>139</v>
      </c>
      <c r="H24" s="27" t="s">
        <v>140</v>
      </c>
      <c r="I24" s="25" t="s">
        <v>92</v>
      </c>
      <c r="J24" s="25">
        <v>3</v>
      </c>
      <c r="K24" s="45">
        <v>800</v>
      </c>
      <c r="L24" s="45">
        <f t="shared" si="3"/>
        <v>800</v>
      </c>
      <c r="M24" s="45">
        <f t="shared" si="4"/>
        <v>800</v>
      </c>
      <c r="N24" s="45">
        <v>800</v>
      </c>
      <c r="O24" s="57"/>
      <c r="P24" s="57"/>
      <c r="Q24" s="57"/>
      <c r="R24" s="25"/>
      <c r="S24" s="25"/>
      <c r="T24" s="25"/>
      <c r="U24" s="25"/>
      <c r="V24" s="25"/>
      <c r="W24" s="25"/>
      <c r="X24" s="25" t="s">
        <v>141</v>
      </c>
      <c r="Y24" s="25" t="s">
        <v>142</v>
      </c>
      <c r="Z24" s="25" t="s">
        <v>56</v>
      </c>
      <c r="AA24" s="25" t="s">
        <v>57</v>
      </c>
      <c r="AB24" s="25"/>
      <c r="AC24" s="49" t="s">
        <v>143</v>
      </c>
      <c r="AD24" s="49" t="s">
        <v>59</v>
      </c>
    </row>
    <row r="25" s="49" customFormat="1" ht="281" customHeight="1" spans="1:30">
      <c r="A25" s="25">
        <v>15</v>
      </c>
      <c r="B25" s="25" t="s">
        <v>144</v>
      </c>
      <c r="C25" s="25" t="s">
        <v>145</v>
      </c>
      <c r="D25" s="25" t="s">
        <v>34</v>
      </c>
      <c r="E25" s="25" t="s">
        <v>50</v>
      </c>
      <c r="F25" s="25" t="s">
        <v>40</v>
      </c>
      <c r="G25" s="25" t="s">
        <v>146</v>
      </c>
      <c r="H25" s="27" t="s">
        <v>147</v>
      </c>
      <c r="I25" s="25" t="s">
        <v>92</v>
      </c>
      <c r="J25" s="25">
        <v>1</v>
      </c>
      <c r="K25" s="45">
        <v>650</v>
      </c>
      <c r="L25" s="45">
        <f t="shared" si="3"/>
        <v>650</v>
      </c>
      <c r="M25" s="45">
        <f t="shared" si="4"/>
        <v>650</v>
      </c>
      <c r="N25" s="45">
        <v>650</v>
      </c>
      <c r="O25" s="57"/>
      <c r="P25" s="57"/>
      <c r="Q25" s="57"/>
      <c r="R25" s="25"/>
      <c r="S25" s="25"/>
      <c r="T25" s="25"/>
      <c r="U25" s="25"/>
      <c r="V25" s="25"/>
      <c r="W25" s="25"/>
      <c r="X25" s="25" t="s">
        <v>148</v>
      </c>
      <c r="Y25" s="25" t="s">
        <v>149</v>
      </c>
      <c r="Z25" s="25" t="s">
        <v>56</v>
      </c>
      <c r="AA25" s="25" t="s">
        <v>57</v>
      </c>
      <c r="AB25" s="25"/>
      <c r="AC25" s="49" t="s">
        <v>150</v>
      </c>
      <c r="AD25" s="49" t="s">
        <v>59</v>
      </c>
    </row>
    <row r="26" s="49" customFormat="1" ht="145" customHeight="1" spans="1:30">
      <c r="A26" s="25">
        <v>16</v>
      </c>
      <c r="B26" s="25" t="s">
        <v>151</v>
      </c>
      <c r="C26" s="25" t="s">
        <v>152</v>
      </c>
      <c r="D26" s="25" t="s">
        <v>34</v>
      </c>
      <c r="E26" s="25" t="s">
        <v>50</v>
      </c>
      <c r="F26" s="25" t="s">
        <v>40</v>
      </c>
      <c r="G26" s="25" t="s">
        <v>153</v>
      </c>
      <c r="H26" s="27" t="s">
        <v>154</v>
      </c>
      <c r="I26" s="25" t="s">
        <v>92</v>
      </c>
      <c r="J26" s="25">
        <v>2</v>
      </c>
      <c r="K26" s="45">
        <v>700</v>
      </c>
      <c r="L26" s="45">
        <f t="shared" si="3"/>
        <v>700</v>
      </c>
      <c r="M26" s="45">
        <f t="shared" si="4"/>
        <v>700</v>
      </c>
      <c r="N26" s="45">
        <v>700</v>
      </c>
      <c r="O26" s="57"/>
      <c r="P26" s="57"/>
      <c r="Q26" s="57"/>
      <c r="R26" s="25"/>
      <c r="S26" s="25"/>
      <c r="T26" s="25"/>
      <c r="U26" s="25"/>
      <c r="V26" s="25"/>
      <c r="W26" s="25"/>
      <c r="X26" s="25" t="s">
        <v>155</v>
      </c>
      <c r="Y26" s="25" t="s">
        <v>156</v>
      </c>
      <c r="Z26" s="25" t="s">
        <v>56</v>
      </c>
      <c r="AA26" s="25" t="s">
        <v>57</v>
      </c>
      <c r="AB26" s="25"/>
      <c r="AC26" s="49" t="s">
        <v>157</v>
      </c>
      <c r="AD26" s="49" t="s">
        <v>59</v>
      </c>
    </row>
    <row r="27" s="49" customFormat="1" ht="145" customHeight="1" spans="1:30">
      <c r="A27" s="25">
        <v>17</v>
      </c>
      <c r="B27" s="25" t="s">
        <v>158</v>
      </c>
      <c r="C27" s="25" t="s">
        <v>159</v>
      </c>
      <c r="D27" s="25" t="s">
        <v>34</v>
      </c>
      <c r="E27" s="25" t="s">
        <v>50</v>
      </c>
      <c r="F27" s="25" t="s">
        <v>40</v>
      </c>
      <c r="G27" s="25" t="s">
        <v>160</v>
      </c>
      <c r="H27" s="27" t="s">
        <v>161</v>
      </c>
      <c r="I27" s="25" t="s">
        <v>92</v>
      </c>
      <c r="J27" s="25">
        <v>2</v>
      </c>
      <c r="K27" s="45">
        <v>375</v>
      </c>
      <c r="L27" s="45">
        <f t="shared" si="3"/>
        <v>375</v>
      </c>
      <c r="M27" s="45">
        <f t="shared" si="4"/>
        <v>375</v>
      </c>
      <c r="N27" s="45">
        <v>375</v>
      </c>
      <c r="O27" s="57"/>
      <c r="P27" s="57"/>
      <c r="Q27" s="57"/>
      <c r="R27" s="25"/>
      <c r="S27" s="25"/>
      <c r="T27" s="25"/>
      <c r="U27" s="25"/>
      <c r="V27" s="25"/>
      <c r="W27" s="25"/>
      <c r="X27" s="25" t="s">
        <v>54</v>
      </c>
      <c r="Y27" s="25" t="s">
        <v>55</v>
      </c>
      <c r="Z27" s="25" t="s">
        <v>56</v>
      </c>
      <c r="AA27" s="25" t="s">
        <v>57</v>
      </c>
      <c r="AB27" s="25"/>
      <c r="AC27" s="49" t="s">
        <v>58</v>
      </c>
      <c r="AD27" s="49" t="s">
        <v>59</v>
      </c>
    </row>
    <row r="28" s="49" customFormat="1" ht="170" customHeight="1" spans="1:30">
      <c r="A28" s="25">
        <v>18</v>
      </c>
      <c r="B28" s="55" t="s">
        <v>162</v>
      </c>
      <c r="C28" s="25" t="s">
        <v>163</v>
      </c>
      <c r="D28" s="25" t="s">
        <v>34</v>
      </c>
      <c r="E28" s="25" t="s">
        <v>50</v>
      </c>
      <c r="F28" s="25" t="s">
        <v>40</v>
      </c>
      <c r="G28" s="25" t="s">
        <v>164</v>
      </c>
      <c r="H28" s="27" t="s">
        <v>165</v>
      </c>
      <c r="I28" s="25"/>
      <c r="J28" s="25"/>
      <c r="K28" s="45">
        <v>305</v>
      </c>
      <c r="L28" s="45">
        <f t="shared" si="3"/>
        <v>305</v>
      </c>
      <c r="M28" s="45">
        <f t="shared" si="4"/>
        <v>305</v>
      </c>
      <c r="N28" s="45">
        <v>305</v>
      </c>
      <c r="O28" s="47"/>
      <c r="P28" s="57"/>
      <c r="Q28" s="57"/>
      <c r="R28" s="25"/>
      <c r="S28" s="25"/>
      <c r="T28" s="25"/>
      <c r="U28" s="25"/>
      <c r="V28" s="25"/>
      <c r="W28" s="25"/>
      <c r="X28" s="25" t="s">
        <v>114</v>
      </c>
      <c r="Y28" s="25" t="s">
        <v>115</v>
      </c>
      <c r="Z28" s="25" t="s">
        <v>166</v>
      </c>
      <c r="AA28" s="25" t="s">
        <v>167</v>
      </c>
      <c r="AB28" s="25"/>
      <c r="AC28" s="49" t="s">
        <v>116</v>
      </c>
      <c r="AD28" s="49" t="s">
        <v>59</v>
      </c>
    </row>
    <row r="29" s="49" customFormat="1" ht="170" customHeight="1" spans="1:30">
      <c r="A29" s="25">
        <v>19</v>
      </c>
      <c r="B29" s="55" t="s">
        <v>168</v>
      </c>
      <c r="C29" s="25" t="s">
        <v>169</v>
      </c>
      <c r="D29" s="25" t="s">
        <v>34</v>
      </c>
      <c r="E29" s="25" t="s">
        <v>50</v>
      </c>
      <c r="F29" s="25" t="s">
        <v>40</v>
      </c>
      <c r="G29" s="25" t="s">
        <v>170</v>
      </c>
      <c r="H29" s="27" t="s">
        <v>171</v>
      </c>
      <c r="I29" s="25"/>
      <c r="J29" s="25"/>
      <c r="K29" s="45">
        <v>400</v>
      </c>
      <c r="L29" s="45">
        <f t="shared" si="3"/>
        <v>400</v>
      </c>
      <c r="M29" s="45">
        <f t="shared" si="4"/>
        <v>400</v>
      </c>
      <c r="N29" s="45">
        <v>400</v>
      </c>
      <c r="O29" s="47"/>
      <c r="P29" s="57"/>
      <c r="Q29" s="57"/>
      <c r="R29" s="25"/>
      <c r="S29" s="25"/>
      <c r="T29" s="25"/>
      <c r="U29" s="25"/>
      <c r="V29" s="25"/>
      <c r="W29" s="25"/>
      <c r="X29" s="25" t="s">
        <v>121</v>
      </c>
      <c r="Y29" s="25" t="s">
        <v>122</v>
      </c>
      <c r="Z29" s="25" t="s">
        <v>166</v>
      </c>
      <c r="AA29" s="25" t="s">
        <v>167</v>
      </c>
      <c r="AB29" s="25"/>
      <c r="AC29" s="49" t="s">
        <v>123</v>
      </c>
      <c r="AD29" s="49" t="s">
        <v>59</v>
      </c>
    </row>
    <row r="30" s="49" customFormat="1" ht="170" customHeight="1" spans="1:30">
      <c r="A30" s="25">
        <v>20</v>
      </c>
      <c r="B30" s="55" t="s">
        <v>172</v>
      </c>
      <c r="C30" s="25" t="s">
        <v>173</v>
      </c>
      <c r="D30" s="25" t="s">
        <v>34</v>
      </c>
      <c r="E30" s="25" t="s">
        <v>50</v>
      </c>
      <c r="F30" s="25" t="s">
        <v>40</v>
      </c>
      <c r="G30" s="25" t="s">
        <v>174</v>
      </c>
      <c r="H30" s="27" t="s">
        <v>175</v>
      </c>
      <c r="I30" s="25"/>
      <c r="J30" s="25"/>
      <c r="K30" s="45">
        <v>350</v>
      </c>
      <c r="L30" s="45">
        <f t="shared" si="3"/>
        <v>350</v>
      </c>
      <c r="M30" s="45">
        <f t="shared" si="4"/>
        <v>350</v>
      </c>
      <c r="N30" s="45">
        <v>350</v>
      </c>
      <c r="O30" s="45"/>
      <c r="P30" s="57"/>
      <c r="Q30" s="57"/>
      <c r="R30" s="25"/>
      <c r="S30" s="25"/>
      <c r="T30" s="25"/>
      <c r="U30" s="25"/>
      <c r="V30" s="25"/>
      <c r="W30" s="25"/>
      <c r="X30" s="25" t="s">
        <v>54</v>
      </c>
      <c r="Y30" s="25" t="s">
        <v>55</v>
      </c>
      <c r="Z30" s="25" t="s">
        <v>166</v>
      </c>
      <c r="AA30" s="25" t="s">
        <v>167</v>
      </c>
      <c r="AB30" s="25"/>
      <c r="AC30" s="49" t="s">
        <v>58</v>
      </c>
      <c r="AD30" s="49" t="s">
        <v>59</v>
      </c>
    </row>
    <row r="31" s="49" customFormat="1" ht="170" customHeight="1" spans="1:30">
      <c r="A31" s="25">
        <v>21</v>
      </c>
      <c r="B31" s="55" t="s">
        <v>176</v>
      </c>
      <c r="C31" s="25" t="s">
        <v>177</v>
      </c>
      <c r="D31" s="25" t="s">
        <v>34</v>
      </c>
      <c r="E31" s="25" t="s">
        <v>50</v>
      </c>
      <c r="F31" s="25" t="s">
        <v>40</v>
      </c>
      <c r="G31" s="25" t="s">
        <v>178</v>
      </c>
      <c r="H31" s="27" t="s">
        <v>179</v>
      </c>
      <c r="I31" s="25"/>
      <c r="J31" s="25"/>
      <c r="K31" s="45">
        <v>490</v>
      </c>
      <c r="L31" s="45">
        <f t="shared" si="3"/>
        <v>490</v>
      </c>
      <c r="M31" s="45">
        <f t="shared" si="4"/>
        <v>490</v>
      </c>
      <c r="N31" s="45">
        <v>490</v>
      </c>
      <c r="O31" s="47"/>
      <c r="P31" s="57"/>
      <c r="Q31" s="57"/>
      <c r="R31" s="25"/>
      <c r="S31" s="25"/>
      <c r="T31" s="25"/>
      <c r="U31" s="25"/>
      <c r="V31" s="25"/>
      <c r="W31" s="25"/>
      <c r="X31" s="25" t="s">
        <v>180</v>
      </c>
      <c r="Y31" s="25" t="s">
        <v>181</v>
      </c>
      <c r="Z31" s="25" t="s">
        <v>166</v>
      </c>
      <c r="AA31" s="25" t="s">
        <v>167</v>
      </c>
      <c r="AB31" s="25"/>
      <c r="AC31" s="49" t="s">
        <v>182</v>
      </c>
      <c r="AD31" s="49" t="s">
        <v>59</v>
      </c>
    </row>
    <row r="32" s="49" customFormat="1" ht="170" customHeight="1" spans="1:30">
      <c r="A32" s="25">
        <v>22</v>
      </c>
      <c r="B32" s="55" t="s">
        <v>183</v>
      </c>
      <c r="C32" s="25" t="s">
        <v>184</v>
      </c>
      <c r="D32" s="25" t="s">
        <v>34</v>
      </c>
      <c r="E32" s="25" t="s">
        <v>50</v>
      </c>
      <c r="F32" s="25" t="s">
        <v>40</v>
      </c>
      <c r="G32" s="25" t="s">
        <v>185</v>
      </c>
      <c r="H32" s="27" t="s">
        <v>186</v>
      </c>
      <c r="I32" s="25"/>
      <c r="J32" s="25"/>
      <c r="K32" s="45">
        <v>210</v>
      </c>
      <c r="L32" s="45">
        <f t="shared" si="3"/>
        <v>210</v>
      </c>
      <c r="M32" s="45">
        <f t="shared" si="4"/>
        <v>210</v>
      </c>
      <c r="N32" s="45">
        <v>210</v>
      </c>
      <c r="O32" s="47"/>
      <c r="P32" s="57"/>
      <c r="Q32" s="57"/>
      <c r="R32" s="25"/>
      <c r="S32" s="25"/>
      <c r="T32" s="25"/>
      <c r="U32" s="25"/>
      <c r="V32" s="25"/>
      <c r="W32" s="25"/>
      <c r="X32" s="25" t="s">
        <v>85</v>
      </c>
      <c r="Y32" s="25" t="s">
        <v>86</v>
      </c>
      <c r="Z32" s="25" t="s">
        <v>166</v>
      </c>
      <c r="AA32" s="25" t="s">
        <v>167</v>
      </c>
      <c r="AB32" s="25"/>
      <c r="AC32" s="49" t="s">
        <v>87</v>
      </c>
      <c r="AD32" s="49" t="s">
        <v>59</v>
      </c>
    </row>
    <row r="33" s="5" customFormat="1" ht="59" customHeight="1" spans="1:28">
      <c r="A33" s="22" t="s">
        <v>187</v>
      </c>
      <c r="B33" s="61" t="s">
        <v>188</v>
      </c>
      <c r="C33" s="62"/>
      <c r="D33" s="24"/>
      <c r="E33" s="22"/>
      <c r="F33" s="22"/>
      <c r="G33" s="22"/>
      <c r="H33" s="22">
        <v>3</v>
      </c>
      <c r="I33" s="64"/>
      <c r="J33" s="64"/>
      <c r="K33" s="23">
        <f>SUM(K34:K36)</f>
        <v>4307</v>
      </c>
      <c r="L33" s="23">
        <f t="shared" ref="L33:R33" si="5">SUM(L34:L36)</f>
        <v>4307</v>
      </c>
      <c r="M33" s="23">
        <f t="shared" si="5"/>
        <v>4307</v>
      </c>
      <c r="N33" s="23">
        <f t="shared" si="5"/>
        <v>4307</v>
      </c>
      <c r="O33" s="23">
        <f t="shared" si="5"/>
        <v>0</v>
      </c>
      <c r="P33" s="23">
        <f t="shared" si="5"/>
        <v>0</v>
      </c>
      <c r="Q33" s="23">
        <f t="shared" si="5"/>
        <v>0</v>
      </c>
      <c r="R33" s="23">
        <f t="shared" si="5"/>
        <v>0</v>
      </c>
      <c r="S33" s="46">
        <f>SUM(S35:S36)</f>
        <v>0</v>
      </c>
      <c r="T33" s="46">
        <f>SUM(T35:T36)</f>
        <v>0</v>
      </c>
      <c r="U33" s="46">
        <f>SUM(U35:U36)</f>
        <v>0</v>
      </c>
      <c r="V33" s="46">
        <f>SUM(V35:V36)</f>
        <v>0</v>
      </c>
      <c r="W33" s="46">
        <f>SUM(W35:W36)</f>
        <v>0</v>
      </c>
      <c r="X33" s="22"/>
      <c r="Y33" s="22"/>
      <c r="Z33" s="46"/>
      <c r="AA33" s="46"/>
      <c r="AB33" s="46"/>
    </row>
    <row r="34" s="49" customFormat="1" ht="148" customHeight="1" spans="1:30">
      <c r="A34" s="25">
        <v>23</v>
      </c>
      <c r="B34" s="25" t="s">
        <v>189</v>
      </c>
      <c r="C34" s="25" t="s">
        <v>190</v>
      </c>
      <c r="D34" s="25" t="s">
        <v>34</v>
      </c>
      <c r="E34" s="25" t="s">
        <v>50</v>
      </c>
      <c r="F34" s="25" t="s">
        <v>40</v>
      </c>
      <c r="G34" s="25" t="s">
        <v>191</v>
      </c>
      <c r="H34" s="27" t="s">
        <v>192</v>
      </c>
      <c r="I34" s="25"/>
      <c r="J34" s="25"/>
      <c r="K34" s="45">
        <v>57</v>
      </c>
      <c r="L34" s="45">
        <f>SUM(M34,U34,V34,W34)</f>
        <v>57</v>
      </c>
      <c r="M34" s="45">
        <f>SUM(N34:T34)</f>
        <v>57</v>
      </c>
      <c r="N34" s="45">
        <v>57</v>
      </c>
      <c r="O34" s="45"/>
      <c r="P34" s="57"/>
      <c r="Q34" s="57"/>
      <c r="R34" s="25"/>
      <c r="S34" s="25"/>
      <c r="T34" s="25"/>
      <c r="U34" s="25"/>
      <c r="V34" s="25"/>
      <c r="W34" s="25"/>
      <c r="X34" s="25" t="s">
        <v>141</v>
      </c>
      <c r="Y34" s="25" t="s">
        <v>142</v>
      </c>
      <c r="Z34" s="25" t="s">
        <v>193</v>
      </c>
      <c r="AA34" s="25" t="s">
        <v>194</v>
      </c>
      <c r="AB34" s="25"/>
      <c r="AC34" s="49" t="s">
        <v>143</v>
      </c>
      <c r="AD34" s="49" t="s">
        <v>195</v>
      </c>
    </row>
    <row r="35" s="49" customFormat="1" ht="226" customHeight="1" spans="1:30">
      <c r="A35" s="25">
        <v>24</v>
      </c>
      <c r="B35" s="25" t="s">
        <v>196</v>
      </c>
      <c r="C35" s="25" t="s">
        <v>197</v>
      </c>
      <c r="D35" s="25" t="s">
        <v>34</v>
      </c>
      <c r="E35" s="25" t="s">
        <v>50</v>
      </c>
      <c r="F35" s="25" t="s">
        <v>40</v>
      </c>
      <c r="G35" s="25" t="s">
        <v>198</v>
      </c>
      <c r="H35" s="27" t="s">
        <v>199</v>
      </c>
      <c r="I35" s="25" t="s">
        <v>200</v>
      </c>
      <c r="J35" s="25">
        <v>25</v>
      </c>
      <c r="K35" s="45">
        <v>3000</v>
      </c>
      <c r="L35" s="45">
        <f>SUM(M35,U35,V35,W35)</f>
        <v>3000</v>
      </c>
      <c r="M35" s="45">
        <f>SUM(N35:T35)</f>
        <v>3000</v>
      </c>
      <c r="N35" s="45">
        <v>3000</v>
      </c>
      <c r="O35" s="57"/>
      <c r="P35" s="57"/>
      <c r="Q35" s="57"/>
      <c r="R35" s="25"/>
      <c r="S35" s="25"/>
      <c r="T35" s="25"/>
      <c r="U35" s="25"/>
      <c r="V35" s="25"/>
      <c r="W35" s="25"/>
      <c r="X35" s="25" t="s">
        <v>193</v>
      </c>
      <c r="Y35" s="25" t="s">
        <v>194</v>
      </c>
      <c r="Z35" s="25" t="s">
        <v>193</v>
      </c>
      <c r="AA35" s="25" t="s">
        <v>194</v>
      </c>
      <c r="AB35" s="25"/>
      <c r="AC35" s="49" t="s">
        <v>136</v>
      </c>
      <c r="AD35" s="49" t="s">
        <v>195</v>
      </c>
    </row>
    <row r="36" s="49" customFormat="1" ht="252" customHeight="1" spans="1:30">
      <c r="A36" s="25">
        <v>25</v>
      </c>
      <c r="B36" s="25" t="s">
        <v>201</v>
      </c>
      <c r="C36" s="25" t="s">
        <v>202</v>
      </c>
      <c r="D36" s="25" t="s">
        <v>34</v>
      </c>
      <c r="E36" s="25" t="s">
        <v>50</v>
      </c>
      <c r="F36" s="25" t="s">
        <v>40</v>
      </c>
      <c r="G36" s="25" t="s">
        <v>198</v>
      </c>
      <c r="H36" s="27" t="s">
        <v>203</v>
      </c>
      <c r="I36" s="25" t="s">
        <v>204</v>
      </c>
      <c r="J36" s="25">
        <v>50</v>
      </c>
      <c r="K36" s="45">
        <v>1250</v>
      </c>
      <c r="L36" s="45">
        <f>SUM(M36,U36,V36,W36)</f>
        <v>1250</v>
      </c>
      <c r="M36" s="45">
        <f>SUM(N36:T36)</f>
        <v>1250</v>
      </c>
      <c r="N36" s="45">
        <v>1250</v>
      </c>
      <c r="O36" s="57"/>
      <c r="P36" s="57"/>
      <c r="Q36" s="57"/>
      <c r="R36" s="25"/>
      <c r="S36" s="25"/>
      <c r="T36" s="25"/>
      <c r="U36" s="25"/>
      <c r="V36" s="25"/>
      <c r="W36" s="25"/>
      <c r="X36" s="25" t="s">
        <v>193</v>
      </c>
      <c r="Y36" s="25" t="s">
        <v>194</v>
      </c>
      <c r="Z36" s="25" t="s">
        <v>193</v>
      </c>
      <c r="AA36" s="25" t="s">
        <v>194</v>
      </c>
      <c r="AB36" s="25"/>
      <c r="AC36" s="49" t="s">
        <v>136</v>
      </c>
      <c r="AD36" s="49" t="s">
        <v>195</v>
      </c>
    </row>
    <row r="37" s="5" customFormat="1" ht="59" customHeight="1" spans="1:28">
      <c r="A37" s="22" t="s">
        <v>205</v>
      </c>
      <c r="B37" s="61" t="s">
        <v>206</v>
      </c>
      <c r="C37" s="62"/>
      <c r="D37" s="24"/>
      <c r="E37" s="22"/>
      <c r="F37" s="22"/>
      <c r="G37" s="22"/>
      <c r="H37" s="22">
        <v>3</v>
      </c>
      <c r="I37" s="64"/>
      <c r="J37" s="64"/>
      <c r="K37" s="23">
        <f t="shared" ref="K37:W37" si="6">SUM(K38:K40)</f>
        <v>1160</v>
      </c>
      <c r="L37" s="23">
        <f t="shared" si="6"/>
        <v>1160</v>
      </c>
      <c r="M37" s="23">
        <f t="shared" si="6"/>
        <v>1160</v>
      </c>
      <c r="N37" s="23">
        <f t="shared" si="6"/>
        <v>1160</v>
      </c>
      <c r="O37" s="46">
        <f t="shared" si="6"/>
        <v>0</v>
      </c>
      <c r="P37" s="46">
        <f t="shared" si="6"/>
        <v>0</v>
      </c>
      <c r="Q37" s="46">
        <f t="shared" si="6"/>
        <v>0</v>
      </c>
      <c r="R37" s="46">
        <f t="shared" si="6"/>
        <v>0</v>
      </c>
      <c r="S37" s="46">
        <f t="shared" si="6"/>
        <v>0</v>
      </c>
      <c r="T37" s="46">
        <f t="shared" si="6"/>
        <v>0</v>
      </c>
      <c r="U37" s="46">
        <f t="shared" si="6"/>
        <v>0</v>
      </c>
      <c r="V37" s="46">
        <f t="shared" si="6"/>
        <v>0</v>
      </c>
      <c r="W37" s="46">
        <f t="shared" si="6"/>
        <v>0</v>
      </c>
      <c r="X37" s="22"/>
      <c r="Y37" s="22"/>
      <c r="Z37" s="46"/>
      <c r="AA37" s="46"/>
      <c r="AB37" s="46"/>
    </row>
    <row r="38" s="49" customFormat="1" ht="135" customHeight="1" spans="1:30">
      <c r="A38" s="25">
        <v>26</v>
      </c>
      <c r="B38" s="25" t="s">
        <v>207</v>
      </c>
      <c r="C38" s="25" t="s">
        <v>208</v>
      </c>
      <c r="D38" s="25" t="s">
        <v>34</v>
      </c>
      <c r="E38" s="25" t="s">
        <v>209</v>
      </c>
      <c r="F38" s="25" t="s">
        <v>40</v>
      </c>
      <c r="G38" s="25" t="s">
        <v>210</v>
      </c>
      <c r="H38" s="27" t="s">
        <v>211</v>
      </c>
      <c r="I38" s="25" t="s">
        <v>92</v>
      </c>
      <c r="J38" s="25">
        <v>20</v>
      </c>
      <c r="K38" s="45">
        <v>60</v>
      </c>
      <c r="L38" s="45">
        <f>SUM(M38,U38,V38,W38)</f>
        <v>60</v>
      </c>
      <c r="M38" s="45">
        <f>SUM(N38:T38)</f>
        <v>60</v>
      </c>
      <c r="N38" s="45">
        <v>60</v>
      </c>
      <c r="O38" s="57"/>
      <c r="P38" s="57"/>
      <c r="Q38" s="57"/>
      <c r="R38" s="25"/>
      <c r="S38" s="25"/>
      <c r="T38" s="25"/>
      <c r="U38" s="25"/>
      <c r="V38" s="25"/>
      <c r="W38" s="25"/>
      <c r="X38" s="25" t="s">
        <v>212</v>
      </c>
      <c r="Y38" s="25" t="s">
        <v>213</v>
      </c>
      <c r="Z38" s="25" t="s">
        <v>44</v>
      </c>
      <c r="AA38" s="25" t="s">
        <v>45</v>
      </c>
      <c r="AB38" s="25"/>
      <c r="AC38" s="49" t="s">
        <v>214</v>
      </c>
      <c r="AD38" s="49" t="s">
        <v>59</v>
      </c>
    </row>
    <row r="39" s="49" customFormat="1" ht="135" customHeight="1" spans="1:30">
      <c r="A39" s="25">
        <v>27</v>
      </c>
      <c r="B39" s="25" t="s">
        <v>215</v>
      </c>
      <c r="C39" s="25" t="s">
        <v>216</v>
      </c>
      <c r="D39" s="25" t="s">
        <v>34</v>
      </c>
      <c r="E39" s="25" t="s">
        <v>209</v>
      </c>
      <c r="F39" s="25" t="s">
        <v>40</v>
      </c>
      <c r="G39" s="25" t="s">
        <v>217</v>
      </c>
      <c r="H39" s="27" t="s">
        <v>218</v>
      </c>
      <c r="I39" s="25" t="s">
        <v>92</v>
      </c>
      <c r="J39" s="25">
        <v>20</v>
      </c>
      <c r="K39" s="45">
        <v>550</v>
      </c>
      <c r="L39" s="45">
        <f>SUM(M39,U39,V39,W39)</f>
        <v>550</v>
      </c>
      <c r="M39" s="45">
        <f>SUM(N39:T39)</f>
        <v>550</v>
      </c>
      <c r="N39" s="45">
        <v>550</v>
      </c>
      <c r="O39" s="47"/>
      <c r="P39" s="57"/>
      <c r="Q39" s="57"/>
      <c r="R39" s="25"/>
      <c r="S39" s="25"/>
      <c r="T39" s="25"/>
      <c r="U39" s="25"/>
      <c r="V39" s="25"/>
      <c r="W39" s="25"/>
      <c r="X39" s="25" t="s">
        <v>134</v>
      </c>
      <c r="Y39" s="25" t="s">
        <v>219</v>
      </c>
      <c r="Z39" s="25" t="s">
        <v>44</v>
      </c>
      <c r="AA39" s="25" t="s">
        <v>45</v>
      </c>
      <c r="AB39" s="25"/>
      <c r="AC39" s="49" t="s">
        <v>136</v>
      </c>
      <c r="AD39" s="49" t="s">
        <v>59</v>
      </c>
    </row>
    <row r="40" s="49" customFormat="1" ht="176" customHeight="1" spans="1:30">
      <c r="A40" s="25">
        <v>28</v>
      </c>
      <c r="B40" s="25" t="s">
        <v>220</v>
      </c>
      <c r="C40" s="25" t="s">
        <v>221</v>
      </c>
      <c r="D40" s="25" t="s">
        <v>34</v>
      </c>
      <c r="E40" s="25" t="s">
        <v>209</v>
      </c>
      <c r="F40" s="25" t="s">
        <v>40</v>
      </c>
      <c r="G40" s="25" t="s">
        <v>222</v>
      </c>
      <c r="H40" s="27" t="s">
        <v>223</v>
      </c>
      <c r="I40" s="25" t="s">
        <v>92</v>
      </c>
      <c r="J40" s="25">
        <v>48</v>
      </c>
      <c r="K40" s="45">
        <v>550</v>
      </c>
      <c r="L40" s="45">
        <f>SUM(M40,U40,V40,W40)</f>
        <v>550</v>
      </c>
      <c r="M40" s="45">
        <f>SUM(N40:T40)</f>
        <v>550</v>
      </c>
      <c r="N40" s="45">
        <v>550</v>
      </c>
      <c r="O40" s="57"/>
      <c r="P40" s="57"/>
      <c r="Q40" s="57"/>
      <c r="R40" s="25"/>
      <c r="S40" s="25"/>
      <c r="T40" s="25"/>
      <c r="U40" s="25"/>
      <c r="V40" s="25"/>
      <c r="W40" s="25"/>
      <c r="X40" s="25" t="s">
        <v>114</v>
      </c>
      <c r="Y40" s="25" t="s">
        <v>115</v>
      </c>
      <c r="Z40" s="25" t="s">
        <v>44</v>
      </c>
      <c r="AA40" s="25" t="s">
        <v>45</v>
      </c>
      <c r="AB40" s="25"/>
      <c r="AC40" s="49" t="s">
        <v>116</v>
      </c>
      <c r="AD40" s="49" t="s">
        <v>59</v>
      </c>
    </row>
    <row r="41" s="5" customFormat="1" ht="59" customHeight="1" spans="1:28">
      <c r="A41" s="22" t="s">
        <v>224</v>
      </c>
      <c r="B41" s="61" t="s">
        <v>225</v>
      </c>
      <c r="C41" s="62"/>
      <c r="D41" s="24"/>
      <c r="E41" s="22"/>
      <c r="F41" s="22"/>
      <c r="G41" s="22"/>
      <c r="H41" s="22">
        <v>10</v>
      </c>
      <c r="I41" s="64"/>
      <c r="J41" s="64"/>
      <c r="K41" s="23">
        <f>SUM(K42:K51)</f>
        <v>5145</v>
      </c>
      <c r="L41" s="23">
        <f t="shared" ref="L41:R41" si="7">SUM(L42:L51)</f>
        <v>5068</v>
      </c>
      <c r="M41" s="23">
        <f t="shared" si="7"/>
        <v>5068</v>
      </c>
      <c r="N41" s="23">
        <f t="shared" si="7"/>
        <v>4968</v>
      </c>
      <c r="O41" s="23">
        <f t="shared" si="7"/>
        <v>0</v>
      </c>
      <c r="P41" s="23">
        <f t="shared" si="7"/>
        <v>0</v>
      </c>
      <c r="Q41" s="23">
        <f t="shared" si="7"/>
        <v>0</v>
      </c>
      <c r="R41" s="23">
        <f t="shared" si="7"/>
        <v>100</v>
      </c>
      <c r="S41" s="46">
        <f>SUM(S44:S49)</f>
        <v>0</v>
      </c>
      <c r="T41" s="46">
        <f>SUM(T44:T49)</f>
        <v>0</v>
      </c>
      <c r="U41" s="46">
        <f>SUM(U44:U49)</f>
        <v>0</v>
      </c>
      <c r="V41" s="46">
        <f>SUM(V44:V49)</f>
        <v>0</v>
      </c>
      <c r="W41" s="46">
        <f>SUM(W44:W49)</f>
        <v>0</v>
      </c>
      <c r="X41" s="22"/>
      <c r="Y41" s="22"/>
      <c r="Z41" s="46"/>
      <c r="AA41" s="46"/>
      <c r="AB41" s="46"/>
    </row>
    <row r="42" s="49" customFormat="1" ht="121" customHeight="1" spans="1:30">
      <c r="A42" s="25">
        <v>29</v>
      </c>
      <c r="B42" s="25" t="s">
        <v>226</v>
      </c>
      <c r="C42" s="25" t="s">
        <v>227</v>
      </c>
      <c r="D42" s="25" t="s">
        <v>34</v>
      </c>
      <c r="E42" s="25" t="s">
        <v>228</v>
      </c>
      <c r="F42" s="25" t="s">
        <v>40</v>
      </c>
      <c r="G42" s="25" t="s">
        <v>229</v>
      </c>
      <c r="H42" s="27" t="s">
        <v>230</v>
      </c>
      <c r="I42" s="25"/>
      <c r="J42" s="25"/>
      <c r="K42" s="45">
        <v>60</v>
      </c>
      <c r="L42" s="45">
        <f t="shared" ref="L42:L52" si="8">SUM(M42,U42,V42,W42)</f>
        <v>60</v>
      </c>
      <c r="M42" s="45">
        <f t="shared" ref="M42:M52" si="9">SUM(N42:T42)</f>
        <v>60</v>
      </c>
      <c r="N42" s="45">
        <v>60</v>
      </c>
      <c r="O42" s="45"/>
      <c r="P42" s="57"/>
      <c r="Q42" s="57"/>
      <c r="R42" s="25"/>
      <c r="S42" s="25"/>
      <c r="T42" s="25"/>
      <c r="U42" s="25"/>
      <c r="V42" s="25"/>
      <c r="W42" s="25"/>
      <c r="X42" s="25" t="s">
        <v>64</v>
      </c>
      <c r="Y42" s="25" t="s">
        <v>65</v>
      </c>
      <c r="Z42" s="25" t="s">
        <v>231</v>
      </c>
      <c r="AA42" s="25" t="s">
        <v>232</v>
      </c>
      <c r="AB42" s="25"/>
      <c r="AC42" s="49" t="s">
        <v>66</v>
      </c>
      <c r="AD42" s="49" t="s">
        <v>195</v>
      </c>
    </row>
    <row r="43" s="49" customFormat="1" ht="188" customHeight="1" spans="1:30">
      <c r="A43" s="25">
        <v>30</v>
      </c>
      <c r="B43" s="25" t="s">
        <v>233</v>
      </c>
      <c r="C43" s="25" t="s">
        <v>234</v>
      </c>
      <c r="D43" s="25" t="s">
        <v>34</v>
      </c>
      <c r="E43" s="25" t="s">
        <v>235</v>
      </c>
      <c r="F43" s="25" t="s">
        <v>40</v>
      </c>
      <c r="G43" s="25" t="s">
        <v>236</v>
      </c>
      <c r="H43" s="27" t="s">
        <v>237</v>
      </c>
      <c r="I43" s="25" t="s">
        <v>238</v>
      </c>
      <c r="J43" s="25">
        <v>4</v>
      </c>
      <c r="K43" s="45">
        <v>150</v>
      </c>
      <c r="L43" s="45">
        <f t="shared" si="8"/>
        <v>150</v>
      </c>
      <c r="M43" s="45">
        <f t="shared" si="9"/>
        <v>150</v>
      </c>
      <c r="N43" s="45">
        <v>150</v>
      </c>
      <c r="O43" s="47"/>
      <c r="P43" s="57"/>
      <c r="Q43" s="57"/>
      <c r="R43" s="25"/>
      <c r="S43" s="25"/>
      <c r="T43" s="25"/>
      <c r="U43" s="25"/>
      <c r="V43" s="25"/>
      <c r="W43" s="25"/>
      <c r="X43" s="25" t="s">
        <v>93</v>
      </c>
      <c r="Y43" s="25" t="s">
        <v>94</v>
      </c>
      <c r="Z43" s="25" t="s">
        <v>239</v>
      </c>
      <c r="AA43" s="25" t="s">
        <v>240</v>
      </c>
      <c r="AB43" s="25"/>
      <c r="AC43" s="49" t="s">
        <v>95</v>
      </c>
      <c r="AD43" s="49" t="s">
        <v>59</v>
      </c>
    </row>
    <row r="44" s="49" customFormat="1" ht="382" customHeight="1" spans="1:30">
      <c r="A44" s="25">
        <v>31</v>
      </c>
      <c r="B44" s="25" t="s">
        <v>241</v>
      </c>
      <c r="C44" s="25" t="s">
        <v>242</v>
      </c>
      <c r="D44" s="25" t="s">
        <v>34</v>
      </c>
      <c r="E44" s="25" t="s">
        <v>228</v>
      </c>
      <c r="F44" s="25" t="s">
        <v>40</v>
      </c>
      <c r="G44" s="25" t="s">
        <v>243</v>
      </c>
      <c r="H44" s="27" t="s">
        <v>244</v>
      </c>
      <c r="I44" s="25" t="s">
        <v>238</v>
      </c>
      <c r="J44" s="25">
        <v>4</v>
      </c>
      <c r="K44" s="45">
        <v>2300</v>
      </c>
      <c r="L44" s="45">
        <f t="shared" si="8"/>
        <v>2300</v>
      </c>
      <c r="M44" s="45">
        <f t="shared" si="9"/>
        <v>2300</v>
      </c>
      <c r="N44" s="45">
        <v>2300</v>
      </c>
      <c r="O44" s="57"/>
      <c r="P44" s="57"/>
      <c r="Q44" s="57"/>
      <c r="R44" s="25"/>
      <c r="S44" s="25"/>
      <c r="T44" s="25"/>
      <c r="U44" s="25"/>
      <c r="V44" s="25"/>
      <c r="W44" s="25"/>
      <c r="X44" s="25" t="s">
        <v>114</v>
      </c>
      <c r="Y44" s="25" t="s">
        <v>115</v>
      </c>
      <c r="Z44" s="25" t="s">
        <v>245</v>
      </c>
      <c r="AA44" s="25" t="s">
        <v>246</v>
      </c>
      <c r="AB44" s="25"/>
      <c r="AC44" s="49" t="s">
        <v>116</v>
      </c>
      <c r="AD44" s="49" t="s">
        <v>195</v>
      </c>
    </row>
    <row r="45" s="49" customFormat="1" ht="155" customHeight="1" spans="1:30">
      <c r="A45" s="25">
        <v>32</v>
      </c>
      <c r="B45" s="25" t="s">
        <v>247</v>
      </c>
      <c r="C45" s="25" t="s">
        <v>248</v>
      </c>
      <c r="D45" s="25" t="s">
        <v>34</v>
      </c>
      <c r="E45" s="25" t="s">
        <v>228</v>
      </c>
      <c r="F45" s="25" t="s">
        <v>40</v>
      </c>
      <c r="G45" s="25" t="s">
        <v>249</v>
      </c>
      <c r="H45" s="27" t="s">
        <v>250</v>
      </c>
      <c r="I45" s="25" t="s">
        <v>251</v>
      </c>
      <c r="J45" s="25">
        <v>1</v>
      </c>
      <c r="K45" s="45">
        <v>1400</v>
      </c>
      <c r="L45" s="45">
        <f t="shared" si="8"/>
        <v>1400</v>
      </c>
      <c r="M45" s="45">
        <f t="shared" si="9"/>
        <v>1400</v>
      </c>
      <c r="N45" s="45">
        <v>1400</v>
      </c>
      <c r="O45" s="47"/>
      <c r="P45" s="57"/>
      <c r="Q45" s="57"/>
      <c r="R45" s="25"/>
      <c r="S45" s="25"/>
      <c r="T45" s="25"/>
      <c r="U45" s="25"/>
      <c r="V45" s="25"/>
      <c r="W45" s="25"/>
      <c r="X45" s="25" t="s">
        <v>134</v>
      </c>
      <c r="Y45" s="25" t="s">
        <v>219</v>
      </c>
      <c r="Z45" s="25" t="s">
        <v>245</v>
      </c>
      <c r="AA45" s="25" t="s">
        <v>246</v>
      </c>
      <c r="AB45" s="25"/>
      <c r="AC45" s="49" t="s">
        <v>136</v>
      </c>
      <c r="AD45" s="49" t="s">
        <v>59</v>
      </c>
    </row>
    <row r="46" s="49" customFormat="1" ht="155" customHeight="1" spans="1:30">
      <c r="A46" s="25">
        <v>33</v>
      </c>
      <c r="B46" s="25" t="s">
        <v>252</v>
      </c>
      <c r="C46" s="63" t="s">
        <v>253</v>
      </c>
      <c r="D46" s="25" t="s">
        <v>34</v>
      </c>
      <c r="E46" s="25" t="s">
        <v>254</v>
      </c>
      <c r="F46" s="25" t="s">
        <v>40</v>
      </c>
      <c r="G46" s="25" t="s">
        <v>236</v>
      </c>
      <c r="H46" s="27" t="s">
        <v>255</v>
      </c>
      <c r="I46" s="25" t="s">
        <v>256</v>
      </c>
      <c r="J46" s="25">
        <v>1200</v>
      </c>
      <c r="K46" s="45">
        <v>350</v>
      </c>
      <c r="L46" s="45">
        <f t="shared" si="8"/>
        <v>350</v>
      </c>
      <c r="M46" s="45">
        <f t="shared" si="9"/>
        <v>350</v>
      </c>
      <c r="N46" s="45">
        <v>350</v>
      </c>
      <c r="O46" s="57"/>
      <c r="P46" s="57"/>
      <c r="Q46" s="57"/>
      <c r="R46" s="25"/>
      <c r="S46" s="25"/>
      <c r="T46" s="25"/>
      <c r="U46" s="25"/>
      <c r="V46" s="25"/>
      <c r="W46" s="25"/>
      <c r="X46" s="25" t="s">
        <v>93</v>
      </c>
      <c r="Y46" s="25" t="s">
        <v>94</v>
      </c>
      <c r="Z46" s="25" t="s">
        <v>245</v>
      </c>
      <c r="AA46" s="25" t="s">
        <v>246</v>
      </c>
      <c r="AB46" s="25"/>
      <c r="AC46" s="49" t="s">
        <v>95</v>
      </c>
      <c r="AD46" s="49" t="s">
        <v>59</v>
      </c>
    </row>
    <row r="47" s="49" customFormat="1" ht="155" customHeight="1" spans="1:30">
      <c r="A47" s="25">
        <v>34</v>
      </c>
      <c r="B47" s="25" t="s">
        <v>257</v>
      </c>
      <c r="C47" s="25" t="s">
        <v>258</v>
      </c>
      <c r="D47" s="25" t="s">
        <v>34</v>
      </c>
      <c r="E47" s="25" t="s">
        <v>228</v>
      </c>
      <c r="F47" s="25" t="s">
        <v>40</v>
      </c>
      <c r="G47" s="25" t="s">
        <v>259</v>
      </c>
      <c r="H47" s="27" t="s">
        <v>260</v>
      </c>
      <c r="I47" s="25" t="s">
        <v>251</v>
      </c>
      <c r="J47" s="25">
        <v>1</v>
      </c>
      <c r="K47" s="45">
        <v>280</v>
      </c>
      <c r="L47" s="45">
        <f t="shared" si="8"/>
        <v>280</v>
      </c>
      <c r="M47" s="45">
        <f t="shared" si="9"/>
        <v>280</v>
      </c>
      <c r="N47" s="45">
        <v>280</v>
      </c>
      <c r="O47" s="57"/>
      <c r="P47" s="57"/>
      <c r="Q47" s="57"/>
      <c r="R47" s="25"/>
      <c r="S47" s="25"/>
      <c r="T47" s="25"/>
      <c r="U47" s="25"/>
      <c r="V47" s="25"/>
      <c r="W47" s="25"/>
      <c r="X47" s="25" t="s">
        <v>180</v>
      </c>
      <c r="Y47" s="25" t="s">
        <v>181</v>
      </c>
      <c r="Z47" s="25" t="s">
        <v>245</v>
      </c>
      <c r="AA47" s="25" t="s">
        <v>246</v>
      </c>
      <c r="AB47" s="25"/>
      <c r="AC47" s="49" t="s">
        <v>182</v>
      </c>
      <c r="AD47" s="49" t="s">
        <v>195</v>
      </c>
    </row>
    <row r="48" s="49" customFormat="1" ht="155" customHeight="1" spans="1:30">
      <c r="A48" s="25">
        <v>35</v>
      </c>
      <c r="B48" s="25" t="s">
        <v>261</v>
      </c>
      <c r="C48" s="25" t="s">
        <v>262</v>
      </c>
      <c r="D48" s="25" t="s">
        <v>34</v>
      </c>
      <c r="E48" s="25" t="s">
        <v>50</v>
      </c>
      <c r="F48" s="25" t="s">
        <v>40</v>
      </c>
      <c r="G48" s="25" t="s">
        <v>263</v>
      </c>
      <c r="H48" s="27" t="s">
        <v>264</v>
      </c>
      <c r="I48" s="25" t="s">
        <v>265</v>
      </c>
      <c r="J48" s="25">
        <v>1807</v>
      </c>
      <c r="K48" s="45">
        <v>270</v>
      </c>
      <c r="L48" s="45">
        <f t="shared" si="8"/>
        <v>270</v>
      </c>
      <c r="M48" s="45">
        <f t="shared" si="9"/>
        <v>270</v>
      </c>
      <c r="N48" s="45">
        <v>270</v>
      </c>
      <c r="O48" s="57"/>
      <c r="P48" s="57"/>
      <c r="Q48" s="57"/>
      <c r="R48" s="25"/>
      <c r="S48" s="25"/>
      <c r="T48" s="25"/>
      <c r="U48" s="25"/>
      <c r="V48" s="25"/>
      <c r="W48" s="25"/>
      <c r="X48" s="25" t="s">
        <v>114</v>
      </c>
      <c r="Y48" s="25" t="s">
        <v>115</v>
      </c>
      <c r="Z48" s="25" t="s">
        <v>166</v>
      </c>
      <c r="AA48" s="25" t="s">
        <v>167</v>
      </c>
      <c r="AB48" s="25"/>
      <c r="AC48" s="49" t="s">
        <v>116</v>
      </c>
      <c r="AD48" s="49" t="s">
        <v>59</v>
      </c>
    </row>
    <row r="49" s="49" customFormat="1" ht="110" customHeight="1" spans="1:30">
      <c r="A49" s="25">
        <v>36</v>
      </c>
      <c r="B49" s="25" t="s">
        <v>266</v>
      </c>
      <c r="C49" s="25" t="s">
        <v>267</v>
      </c>
      <c r="D49" s="25" t="s">
        <v>34</v>
      </c>
      <c r="E49" s="25" t="s">
        <v>50</v>
      </c>
      <c r="F49" s="25" t="s">
        <v>40</v>
      </c>
      <c r="G49" s="25" t="s">
        <v>268</v>
      </c>
      <c r="H49" s="27" t="s">
        <v>269</v>
      </c>
      <c r="I49" s="25" t="s">
        <v>53</v>
      </c>
      <c r="J49" s="25">
        <v>2.6</v>
      </c>
      <c r="K49" s="45">
        <v>40</v>
      </c>
      <c r="L49" s="45">
        <f t="shared" si="8"/>
        <v>40</v>
      </c>
      <c r="M49" s="45">
        <f t="shared" si="9"/>
        <v>40</v>
      </c>
      <c r="N49" s="45">
        <v>40</v>
      </c>
      <c r="O49" s="57"/>
      <c r="P49" s="57"/>
      <c r="Q49" s="57"/>
      <c r="R49" s="25"/>
      <c r="S49" s="25"/>
      <c r="T49" s="25"/>
      <c r="U49" s="25"/>
      <c r="V49" s="25"/>
      <c r="W49" s="25"/>
      <c r="X49" s="25" t="s">
        <v>54</v>
      </c>
      <c r="Y49" s="25" t="s">
        <v>55</v>
      </c>
      <c r="Z49" s="25" t="s">
        <v>166</v>
      </c>
      <c r="AA49" s="25" t="s">
        <v>167</v>
      </c>
      <c r="AB49" s="25"/>
      <c r="AC49" s="49" t="s">
        <v>58</v>
      </c>
      <c r="AD49" s="49" t="s">
        <v>195</v>
      </c>
    </row>
    <row r="50" s="49" customFormat="1" ht="155" customHeight="1" spans="1:30">
      <c r="A50" s="25">
        <v>37</v>
      </c>
      <c r="B50" s="25" t="s">
        <v>270</v>
      </c>
      <c r="C50" s="25" t="s">
        <v>271</v>
      </c>
      <c r="D50" s="25" t="s">
        <v>34</v>
      </c>
      <c r="E50" s="25" t="s">
        <v>228</v>
      </c>
      <c r="F50" s="25" t="s">
        <v>40</v>
      </c>
      <c r="G50" s="25" t="s">
        <v>272</v>
      </c>
      <c r="H50" s="27" t="s">
        <v>273</v>
      </c>
      <c r="I50" s="25"/>
      <c r="J50" s="25"/>
      <c r="K50" s="45">
        <v>177</v>
      </c>
      <c r="L50" s="45">
        <f t="shared" si="8"/>
        <v>100</v>
      </c>
      <c r="M50" s="45">
        <f t="shared" si="9"/>
        <v>100</v>
      </c>
      <c r="N50" s="45"/>
      <c r="O50" s="57"/>
      <c r="P50" s="57"/>
      <c r="Q50" s="57"/>
      <c r="R50" s="25">
        <v>100</v>
      </c>
      <c r="S50" s="25"/>
      <c r="T50" s="25"/>
      <c r="U50" s="25"/>
      <c r="V50" s="25"/>
      <c r="W50" s="25"/>
      <c r="X50" s="25" t="s">
        <v>44</v>
      </c>
      <c r="Y50" s="25" t="s">
        <v>45</v>
      </c>
      <c r="Z50" s="25" t="s">
        <v>44</v>
      </c>
      <c r="AA50" s="25" t="s">
        <v>45</v>
      </c>
      <c r="AB50" s="25"/>
      <c r="AC50" s="49" t="s">
        <v>46</v>
      </c>
      <c r="AD50" s="49" t="s">
        <v>59</v>
      </c>
    </row>
    <row r="51" s="49" customFormat="1" ht="148" customHeight="1" spans="1:30">
      <c r="A51" s="25">
        <v>38</v>
      </c>
      <c r="B51" s="25" t="s">
        <v>274</v>
      </c>
      <c r="C51" s="25" t="s">
        <v>275</v>
      </c>
      <c r="D51" s="25" t="s">
        <v>34</v>
      </c>
      <c r="E51" s="25" t="s">
        <v>228</v>
      </c>
      <c r="F51" s="25" t="s">
        <v>40</v>
      </c>
      <c r="G51" s="25" t="s">
        <v>276</v>
      </c>
      <c r="H51" s="27" t="s">
        <v>277</v>
      </c>
      <c r="I51" s="25"/>
      <c r="J51" s="25"/>
      <c r="K51" s="45">
        <v>118</v>
      </c>
      <c r="L51" s="45">
        <f t="shared" si="8"/>
        <v>118</v>
      </c>
      <c r="M51" s="45">
        <f t="shared" si="9"/>
        <v>118</v>
      </c>
      <c r="N51" s="45">
        <v>118</v>
      </c>
      <c r="O51" s="45"/>
      <c r="P51" s="57"/>
      <c r="Q51" s="57"/>
      <c r="R51" s="25"/>
      <c r="S51" s="25"/>
      <c r="T51" s="25"/>
      <c r="U51" s="25"/>
      <c r="V51" s="25"/>
      <c r="W51" s="25"/>
      <c r="X51" s="25" t="s">
        <v>141</v>
      </c>
      <c r="Y51" s="25" t="s">
        <v>142</v>
      </c>
      <c r="Z51" s="25" t="s">
        <v>245</v>
      </c>
      <c r="AA51" s="25" t="s">
        <v>246</v>
      </c>
      <c r="AB51" s="25"/>
      <c r="AC51" s="49" t="s">
        <v>143</v>
      </c>
      <c r="AD51" s="49" t="s">
        <v>59</v>
      </c>
    </row>
    <row r="52" s="5" customFormat="1" ht="59" customHeight="1" spans="1:28">
      <c r="A52" s="22" t="s">
        <v>278</v>
      </c>
      <c r="B52" s="61" t="s">
        <v>279</v>
      </c>
      <c r="C52" s="62"/>
      <c r="D52" s="24"/>
      <c r="E52" s="22"/>
      <c r="F52" s="22"/>
      <c r="G52" s="22"/>
      <c r="H52" s="22">
        <v>3</v>
      </c>
      <c r="I52" s="64"/>
      <c r="J52" s="64"/>
      <c r="K52" s="23">
        <f t="shared" ref="K52:W52" si="10">SUM(K53:K55)</f>
        <v>880</v>
      </c>
      <c r="L52" s="23">
        <f t="shared" si="10"/>
        <v>880</v>
      </c>
      <c r="M52" s="23">
        <f t="shared" si="10"/>
        <v>880</v>
      </c>
      <c r="N52" s="23">
        <f t="shared" si="10"/>
        <v>880</v>
      </c>
      <c r="O52" s="46">
        <f t="shared" si="10"/>
        <v>0</v>
      </c>
      <c r="P52" s="46">
        <f t="shared" si="10"/>
        <v>0</v>
      </c>
      <c r="Q52" s="46">
        <f t="shared" si="10"/>
        <v>0</v>
      </c>
      <c r="R52" s="46">
        <f t="shared" si="10"/>
        <v>0</v>
      </c>
      <c r="S52" s="46">
        <f t="shared" si="10"/>
        <v>0</v>
      </c>
      <c r="T52" s="46">
        <f t="shared" si="10"/>
        <v>0</v>
      </c>
      <c r="U52" s="46">
        <f t="shared" si="10"/>
        <v>0</v>
      </c>
      <c r="V52" s="46">
        <f t="shared" si="10"/>
        <v>0</v>
      </c>
      <c r="W52" s="46">
        <f t="shared" si="10"/>
        <v>0</v>
      </c>
      <c r="X52" s="22"/>
      <c r="Y52" s="22"/>
      <c r="Z52" s="46"/>
      <c r="AA52" s="46"/>
      <c r="AB52" s="46"/>
    </row>
    <row r="53" s="49" customFormat="1" ht="145" customHeight="1" spans="1:30">
      <c r="A53" s="25">
        <v>39</v>
      </c>
      <c r="B53" s="25" t="s">
        <v>280</v>
      </c>
      <c r="C53" s="63" t="s">
        <v>281</v>
      </c>
      <c r="D53" s="25" t="s">
        <v>34</v>
      </c>
      <c r="E53" s="25" t="s">
        <v>209</v>
      </c>
      <c r="F53" s="25" t="s">
        <v>40</v>
      </c>
      <c r="G53" s="25" t="s">
        <v>282</v>
      </c>
      <c r="H53" s="27" t="s">
        <v>283</v>
      </c>
      <c r="I53" s="25" t="s">
        <v>284</v>
      </c>
      <c r="J53" s="25">
        <v>1</v>
      </c>
      <c r="K53" s="45">
        <v>200</v>
      </c>
      <c r="L53" s="45">
        <f t="shared" ref="L53:L55" si="11">SUM(M53,U53:W53)</f>
        <v>200</v>
      </c>
      <c r="M53" s="45">
        <f t="shared" ref="M53:M55" si="12">SUM(N53:T53)</f>
        <v>200</v>
      </c>
      <c r="N53" s="45">
        <v>200</v>
      </c>
      <c r="O53" s="57"/>
      <c r="P53" s="57"/>
      <c r="Q53" s="57"/>
      <c r="R53" s="25"/>
      <c r="S53" s="25"/>
      <c r="T53" s="25"/>
      <c r="U53" s="25"/>
      <c r="V53" s="25"/>
      <c r="W53" s="25"/>
      <c r="X53" s="25" t="s">
        <v>285</v>
      </c>
      <c r="Y53" s="25" t="s">
        <v>286</v>
      </c>
      <c r="Z53" s="25" t="s">
        <v>44</v>
      </c>
      <c r="AA53" s="25" t="s">
        <v>45</v>
      </c>
      <c r="AB53" s="25"/>
      <c r="AC53" s="49" t="s">
        <v>46</v>
      </c>
      <c r="AD53" s="49" t="s">
        <v>195</v>
      </c>
    </row>
    <row r="54" s="49" customFormat="1" ht="190" customHeight="1" spans="1:30">
      <c r="A54" s="25">
        <v>40</v>
      </c>
      <c r="B54" s="25" t="s">
        <v>287</v>
      </c>
      <c r="C54" s="25" t="s">
        <v>288</v>
      </c>
      <c r="D54" s="25" t="s">
        <v>34</v>
      </c>
      <c r="E54" s="25" t="s">
        <v>289</v>
      </c>
      <c r="F54" s="25" t="s">
        <v>40</v>
      </c>
      <c r="G54" s="25" t="s">
        <v>259</v>
      </c>
      <c r="H54" s="27" t="s">
        <v>290</v>
      </c>
      <c r="I54" s="25" t="s">
        <v>92</v>
      </c>
      <c r="J54" s="25">
        <v>1</v>
      </c>
      <c r="K54" s="45">
        <v>380</v>
      </c>
      <c r="L54" s="45">
        <f t="shared" si="11"/>
        <v>380</v>
      </c>
      <c r="M54" s="45">
        <f t="shared" si="12"/>
        <v>380</v>
      </c>
      <c r="N54" s="45">
        <v>380</v>
      </c>
      <c r="O54" s="57"/>
      <c r="P54" s="57">
        <v>0</v>
      </c>
      <c r="Q54" s="57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5" t="s">
        <v>180</v>
      </c>
      <c r="Y54" s="25" t="s">
        <v>181</v>
      </c>
      <c r="Z54" s="25" t="s">
        <v>285</v>
      </c>
      <c r="AA54" s="25" t="s">
        <v>286</v>
      </c>
      <c r="AB54" s="25"/>
      <c r="AC54" s="49" t="s">
        <v>182</v>
      </c>
      <c r="AD54" s="49" t="s">
        <v>59</v>
      </c>
    </row>
    <row r="55" s="49" customFormat="1" ht="172" customHeight="1" spans="1:30">
      <c r="A55" s="25">
        <v>41</v>
      </c>
      <c r="B55" s="25" t="s">
        <v>291</v>
      </c>
      <c r="C55" s="63" t="s">
        <v>292</v>
      </c>
      <c r="D55" s="25" t="s">
        <v>34</v>
      </c>
      <c r="E55" s="25" t="s">
        <v>289</v>
      </c>
      <c r="F55" s="25" t="s">
        <v>40</v>
      </c>
      <c r="G55" s="25" t="s">
        <v>293</v>
      </c>
      <c r="H55" s="27" t="s">
        <v>294</v>
      </c>
      <c r="I55" s="25" t="s">
        <v>92</v>
      </c>
      <c r="J55" s="25">
        <v>1</v>
      </c>
      <c r="K55" s="45">
        <v>300</v>
      </c>
      <c r="L55" s="45">
        <f t="shared" si="11"/>
        <v>300</v>
      </c>
      <c r="M55" s="45">
        <f t="shared" si="12"/>
        <v>300</v>
      </c>
      <c r="N55" s="45">
        <v>300</v>
      </c>
      <c r="O55" s="57"/>
      <c r="P55" s="57"/>
      <c r="Q55" s="57"/>
      <c r="R55" s="25"/>
      <c r="S55" s="25"/>
      <c r="T55" s="25"/>
      <c r="U55" s="25"/>
      <c r="V55" s="25"/>
      <c r="W55" s="25"/>
      <c r="X55" s="25" t="s">
        <v>155</v>
      </c>
      <c r="Y55" s="25" t="s">
        <v>156</v>
      </c>
      <c r="Z55" s="25" t="s">
        <v>285</v>
      </c>
      <c r="AA55" s="25" t="s">
        <v>286</v>
      </c>
      <c r="AB55" s="25"/>
      <c r="AC55" s="49" t="s">
        <v>157</v>
      </c>
      <c r="AD55" s="49" t="s">
        <v>195</v>
      </c>
    </row>
    <row r="56" s="5" customFormat="1" ht="59" customHeight="1" spans="1:28">
      <c r="A56" s="22" t="s">
        <v>295</v>
      </c>
      <c r="B56" s="61" t="s">
        <v>296</v>
      </c>
      <c r="C56" s="62"/>
      <c r="D56" s="24"/>
      <c r="E56" s="22"/>
      <c r="F56" s="22"/>
      <c r="G56" s="22"/>
      <c r="H56" s="22">
        <v>3</v>
      </c>
      <c r="I56" s="64"/>
      <c r="J56" s="64"/>
      <c r="K56" s="23">
        <f>SUM(K57:K59)</f>
        <v>2600</v>
      </c>
      <c r="L56" s="23">
        <f>SUM(L57:L59)</f>
        <v>1820</v>
      </c>
      <c r="M56" s="23">
        <f t="shared" ref="M56:R56" si="13">SUM(M57:M59)</f>
        <v>1820</v>
      </c>
      <c r="N56" s="23">
        <f t="shared" si="13"/>
        <v>1820</v>
      </c>
      <c r="O56" s="23">
        <f t="shared" si="13"/>
        <v>0</v>
      </c>
      <c r="P56" s="23">
        <f t="shared" si="13"/>
        <v>0</v>
      </c>
      <c r="Q56" s="23">
        <f t="shared" si="13"/>
        <v>0</v>
      </c>
      <c r="R56" s="23">
        <f t="shared" si="13"/>
        <v>0</v>
      </c>
      <c r="S56" s="46">
        <f>SUM(S57:S57)</f>
        <v>0</v>
      </c>
      <c r="T56" s="46">
        <f>SUM(T57:T57)</f>
        <v>0</v>
      </c>
      <c r="U56" s="46">
        <f>SUM(U57:U57)</f>
        <v>0</v>
      </c>
      <c r="V56" s="46">
        <f>SUM(V57:V57)</f>
        <v>0</v>
      </c>
      <c r="W56" s="46">
        <f>SUM(W57:W57)</f>
        <v>0</v>
      </c>
      <c r="X56" s="22"/>
      <c r="Y56" s="22"/>
      <c r="Z56" s="46"/>
      <c r="AA56" s="46"/>
      <c r="AB56" s="46"/>
    </row>
    <row r="57" s="49" customFormat="1" ht="120" customHeight="1" spans="1:30">
      <c r="A57" s="25">
        <v>42</v>
      </c>
      <c r="B57" s="25" t="s">
        <v>297</v>
      </c>
      <c r="C57" s="25" t="s">
        <v>298</v>
      </c>
      <c r="D57" s="25" t="s">
        <v>34</v>
      </c>
      <c r="E57" s="25" t="s">
        <v>235</v>
      </c>
      <c r="F57" s="25" t="s">
        <v>40</v>
      </c>
      <c r="G57" s="25" t="s">
        <v>299</v>
      </c>
      <c r="H57" s="27" t="s">
        <v>300</v>
      </c>
      <c r="I57" s="25" t="s">
        <v>256</v>
      </c>
      <c r="J57" s="25">
        <v>4500</v>
      </c>
      <c r="K57" s="45">
        <v>2200</v>
      </c>
      <c r="L57" s="45">
        <f>SUM(M57,U57:W57)</f>
        <v>1420</v>
      </c>
      <c r="M57" s="45">
        <f>SUM(N57:T57)</f>
        <v>1420</v>
      </c>
      <c r="N57" s="45">
        <v>1420</v>
      </c>
      <c r="O57" s="57"/>
      <c r="P57" s="57"/>
      <c r="Q57" s="57"/>
      <c r="R57" s="25"/>
      <c r="S57" s="25"/>
      <c r="T57" s="25"/>
      <c r="U57" s="25"/>
      <c r="V57" s="25"/>
      <c r="W57" s="25"/>
      <c r="X57" s="25" t="s">
        <v>71</v>
      </c>
      <c r="Y57" s="25" t="s">
        <v>72</v>
      </c>
      <c r="Z57" s="25" t="s">
        <v>301</v>
      </c>
      <c r="AA57" s="25" t="s">
        <v>302</v>
      </c>
      <c r="AB57" s="25"/>
      <c r="AC57" s="49" t="s">
        <v>73</v>
      </c>
      <c r="AD57" s="49" t="s">
        <v>59</v>
      </c>
    </row>
    <row r="58" s="49" customFormat="1" ht="217" customHeight="1" spans="1:30">
      <c r="A58" s="25">
        <v>43</v>
      </c>
      <c r="B58" s="25" t="s">
        <v>303</v>
      </c>
      <c r="C58" s="25" t="s">
        <v>304</v>
      </c>
      <c r="D58" s="25" t="s">
        <v>34</v>
      </c>
      <c r="E58" s="25" t="s">
        <v>235</v>
      </c>
      <c r="F58" s="25" t="s">
        <v>40</v>
      </c>
      <c r="G58" s="25" t="s">
        <v>305</v>
      </c>
      <c r="H58" s="27" t="s">
        <v>306</v>
      </c>
      <c r="I58" s="25" t="s">
        <v>256</v>
      </c>
      <c r="J58" s="25">
        <v>1800</v>
      </c>
      <c r="K58" s="45">
        <v>300</v>
      </c>
      <c r="L58" s="45">
        <f>SUM(M58,U58:W58)</f>
        <v>300</v>
      </c>
      <c r="M58" s="45">
        <f>SUM(N58:T58)</f>
        <v>300</v>
      </c>
      <c r="N58" s="45">
        <v>300</v>
      </c>
      <c r="O58" s="57"/>
      <c r="P58" s="57"/>
      <c r="Q58" s="57"/>
      <c r="R58" s="25"/>
      <c r="S58" s="25"/>
      <c r="T58" s="25"/>
      <c r="U58" s="25"/>
      <c r="V58" s="25"/>
      <c r="W58" s="25"/>
      <c r="X58" s="25" t="s">
        <v>141</v>
      </c>
      <c r="Y58" s="25" t="s">
        <v>142</v>
      </c>
      <c r="Z58" s="25" t="s">
        <v>301</v>
      </c>
      <c r="AA58" s="25" t="s">
        <v>302</v>
      </c>
      <c r="AB58" s="25"/>
      <c r="AC58" s="49" t="s">
        <v>143</v>
      </c>
      <c r="AD58" s="49" t="s">
        <v>59</v>
      </c>
    </row>
    <row r="59" s="49" customFormat="1" ht="120" customHeight="1" spans="1:30">
      <c r="A59" s="25">
        <v>44</v>
      </c>
      <c r="B59" s="25" t="s">
        <v>307</v>
      </c>
      <c r="C59" s="25" t="s">
        <v>308</v>
      </c>
      <c r="D59" s="25" t="s">
        <v>34</v>
      </c>
      <c r="E59" s="25" t="s">
        <v>235</v>
      </c>
      <c r="F59" s="25" t="s">
        <v>40</v>
      </c>
      <c r="G59" s="25" t="s">
        <v>309</v>
      </c>
      <c r="H59" s="27" t="s">
        <v>310</v>
      </c>
      <c r="I59" s="25" t="s">
        <v>256</v>
      </c>
      <c r="J59" s="25">
        <v>800</v>
      </c>
      <c r="K59" s="45">
        <v>100</v>
      </c>
      <c r="L59" s="45">
        <f>SUM(M59,U59:W59)</f>
        <v>100</v>
      </c>
      <c r="M59" s="45">
        <f>SUM(N59:T59)</f>
        <v>100</v>
      </c>
      <c r="N59" s="45">
        <v>100</v>
      </c>
      <c r="O59" s="57"/>
      <c r="P59" s="57"/>
      <c r="Q59" s="57"/>
      <c r="R59" s="25"/>
      <c r="S59" s="25"/>
      <c r="T59" s="25"/>
      <c r="U59" s="25"/>
      <c r="V59" s="25"/>
      <c r="W59" s="25"/>
      <c r="X59" s="25" t="s">
        <v>212</v>
      </c>
      <c r="Y59" s="25" t="s">
        <v>213</v>
      </c>
      <c r="Z59" s="25" t="s">
        <v>301</v>
      </c>
      <c r="AA59" s="25" t="s">
        <v>302</v>
      </c>
      <c r="AB59" s="25"/>
      <c r="AC59" s="49" t="s">
        <v>214</v>
      </c>
      <c r="AD59" s="49" t="s">
        <v>59</v>
      </c>
    </row>
    <row r="60" s="5" customFormat="1" ht="59" customHeight="1" spans="1:28">
      <c r="A60" s="22" t="s">
        <v>311</v>
      </c>
      <c r="B60" s="61" t="s">
        <v>312</v>
      </c>
      <c r="C60" s="62"/>
      <c r="D60" s="24"/>
      <c r="E60" s="22"/>
      <c r="F60" s="22"/>
      <c r="G60" s="22"/>
      <c r="H60" s="22">
        <v>1</v>
      </c>
      <c r="I60" s="64"/>
      <c r="J60" s="64">
        <f>L60/L8</f>
        <v>0.0365593860955217</v>
      </c>
      <c r="K60" s="23">
        <f t="shared" ref="K60:W60" si="14">SUM(K61:K61)</f>
        <v>1276.8</v>
      </c>
      <c r="L60" s="23">
        <f t="shared" ref="L60:R60" si="15">SUM(L61:L61)</f>
        <v>1276.8</v>
      </c>
      <c r="M60" s="23">
        <f t="shared" si="15"/>
        <v>1276.8</v>
      </c>
      <c r="N60" s="23">
        <f t="shared" si="15"/>
        <v>1276.8</v>
      </c>
      <c r="O60" s="23">
        <f t="shared" si="15"/>
        <v>0</v>
      </c>
      <c r="P60" s="23">
        <f t="shared" si="15"/>
        <v>0</v>
      </c>
      <c r="Q60" s="23">
        <f t="shared" si="15"/>
        <v>0</v>
      </c>
      <c r="R60" s="23">
        <f t="shared" si="15"/>
        <v>0</v>
      </c>
      <c r="S60" s="46">
        <f t="shared" si="14"/>
        <v>0</v>
      </c>
      <c r="T60" s="46">
        <f t="shared" si="14"/>
        <v>0</v>
      </c>
      <c r="U60" s="46">
        <f t="shared" si="14"/>
        <v>0</v>
      </c>
      <c r="V60" s="46">
        <f t="shared" si="14"/>
        <v>0</v>
      </c>
      <c r="W60" s="46">
        <f t="shared" si="14"/>
        <v>0</v>
      </c>
      <c r="X60" s="22"/>
      <c r="Y60" s="22"/>
      <c r="Z60" s="46"/>
      <c r="AA60" s="46"/>
      <c r="AB60" s="46"/>
    </row>
    <row r="61" s="49" customFormat="1" ht="152" customHeight="1" spans="1:30">
      <c r="A61" s="25">
        <v>1</v>
      </c>
      <c r="B61" s="25" t="s">
        <v>313</v>
      </c>
      <c r="C61" s="25" t="s">
        <v>314</v>
      </c>
      <c r="D61" s="25" t="s">
        <v>315</v>
      </c>
      <c r="E61" s="25" t="s">
        <v>316</v>
      </c>
      <c r="F61" s="25" t="s">
        <v>40</v>
      </c>
      <c r="G61" s="25" t="s">
        <v>317</v>
      </c>
      <c r="H61" s="27" t="s">
        <v>318</v>
      </c>
      <c r="I61" s="25" t="s">
        <v>319</v>
      </c>
      <c r="J61" s="25">
        <v>1216</v>
      </c>
      <c r="K61" s="45">
        <v>1276.8</v>
      </c>
      <c r="L61" s="45">
        <f>SUM(M61,U61:W61)</f>
        <v>1276.8</v>
      </c>
      <c r="M61" s="45">
        <f>SUM(N61:T61)</f>
        <v>1276.8</v>
      </c>
      <c r="N61" s="45">
        <v>1276.8</v>
      </c>
      <c r="O61" s="57"/>
      <c r="P61" s="57"/>
      <c r="Q61" s="57"/>
      <c r="R61" s="25"/>
      <c r="S61" s="25"/>
      <c r="T61" s="25"/>
      <c r="U61" s="25"/>
      <c r="V61" s="25"/>
      <c r="W61" s="25"/>
      <c r="X61" s="25" t="s">
        <v>320</v>
      </c>
      <c r="Y61" s="25" t="s">
        <v>321</v>
      </c>
      <c r="Z61" s="25" t="s">
        <v>322</v>
      </c>
      <c r="AA61" s="25" t="s">
        <v>321</v>
      </c>
      <c r="AB61" s="25"/>
      <c r="AC61" s="49" t="s">
        <v>136</v>
      </c>
      <c r="AD61" s="49" t="s">
        <v>47</v>
      </c>
    </row>
    <row r="62" s="5" customFormat="1" ht="59" customHeight="1" spans="1:28">
      <c r="A62" s="22" t="s">
        <v>323</v>
      </c>
      <c r="B62" s="61" t="s">
        <v>324</v>
      </c>
      <c r="C62" s="62"/>
      <c r="D62" s="24"/>
      <c r="E62" s="22"/>
      <c r="F62" s="22"/>
      <c r="G62" s="22"/>
      <c r="H62" s="22">
        <v>8</v>
      </c>
      <c r="I62" s="64"/>
      <c r="J62" s="64">
        <f>L62/L8</f>
        <v>0.107948688580919</v>
      </c>
      <c r="K62" s="23">
        <f>SUM(K63:K70)</f>
        <v>3770</v>
      </c>
      <c r="L62" s="23">
        <f t="shared" ref="L62:W62" si="16">SUM(L63:L70)</f>
        <v>3770</v>
      </c>
      <c r="M62" s="23">
        <f t="shared" si="16"/>
        <v>3770</v>
      </c>
      <c r="N62" s="23">
        <f t="shared" si="16"/>
        <v>3770</v>
      </c>
      <c r="O62" s="23">
        <f t="shared" si="16"/>
        <v>0</v>
      </c>
      <c r="P62" s="23">
        <f t="shared" si="16"/>
        <v>0</v>
      </c>
      <c r="Q62" s="23">
        <f t="shared" si="16"/>
        <v>0</v>
      </c>
      <c r="R62" s="23">
        <f t="shared" si="16"/>
        <v>0</v>
      </c>
      <c r="S62" s="46">
        <f t="shared" si="16"/>
        <v>0</v>
      </c>
      <c r="T62" s="46">
        <f t="shared" si="16"/>
        <v>0</v>
      </c>
      <c r="U62" s="46">
        <f t="shared" si="16"/>
        <v>0</v>
      </c>
      <c r="V62" s="46">
        <f t="shared" si="16"/>
        <v>0</v>
      </c>
      <c r="W62" s="46">
        <f t="shared" si="16"/>
        <v>0</v>
      </c>
      <c r="X62" s="22"/>
      <c r="Y62" s="22"/>
      <c r="Z62" s="46"/>
      <c r="AA62" s="46"/>
      <c r="AB62" s="46"/>
    </row>
    <row r="63" s="49" customFormat="1" ht="160" customHeight="1" spans="1:30">
      <c r="A63" s="25">
        <v>1</v>
      </c>
      <c r="B63" s="25" t="s">
        <v>325</v>
      </c>
      <c r="C63" s="25" t="s">
        <v>326</v>
      </c>
      <c r="D63" s="25" t="s">
        <v>324</v>
      </c>
      <c r="E63" s="25" t="s">
        <v>327</v>
      </c>
      <c r="F63" s="25" t="s">
        <v>40</v>
      </c>
      <c r="G63" s="25" t="s">
        <v>328</v>
      </c>
      <c r="H63" s="27" t="s">
        <v>329</v>
      </c>
      <c r="I63" s="25" t="s">
        <v>330</v>
      </c>
      <c r="J63" s="25">
        <v>4</v>
      </c>
      <c r="K63" s="45">
        <v>860</v>
      </c>
      <c r="L63" s="45">
        <f t="shared" ref="L63:L70" si="17">SUM(M63,U63:W63)</f>
        <v>860</v>
      </c>
      <c r="M63" s="45">
        <f t="shared" ref="M63:M70" si="18">SUM(N63:T63)</f>
        <v>860</v>
      </c>
      <c r="N63" s="45">
        <v>860</v>
      </c>
      <c r="O63" s="57"/>
      <c r="P63" s="57"/>
      <c r="Q63" s="57"/>
      <c r="R63" s="25"/>
      <c r="S63" s="25"/>
      <c r="T63" s="25"/>
      <c r="U63" s="25"/>
      <c r="V63" s="25"/>
      <c r="W63" s="25"/>
      <c r="X63" s="25" t="s">
        <v>331</v>
      </c>
      <c r="Y63" s="25" t="s">
        <v>332</v>
      </c>
      <c r="Z63" s="25" t="s">
        <v>333</v>
      </c>
      <c r="AA63" s="25" t="s">
        <v>334</v>
      </c>
      <c r="AB63" s="25"/>
      <c r="AC63" s="49" t="s">
        <v>335</v>
      </c>
      <c r="AD63" s="49" t="s">
        <v>59</v>
      </c>
    </row>
    <row r="64" s="49" customFormat="1" ht="160" customHeight="1" spans="1:30">
      <c r="A64" s="25">
        <v>2</v>
      </c>
      <c r="B64" s="25" t="s">
        <v>336</v>
      </c>
      <c r="C64" s="25" t="s">
        <v>337</v>
      </c>
      <c r="D64" s="25" t="s">
        <v>324</v>
      </c>
      <c r="E64" s="25" t="s">
        <v>327</v>
      </c>
      <c r="F64" s="25" t="s">
        <v>40</v>
      </c>
      <c r="G64" s="25" t="s">
        <v>338</v>
      </c>
      <c r="H64" s="27" t="s">
        <v>339</v>
      </c>
      <c r="I64" s="25" t="s">
        <v>330</v>
      </c>
      <c r="J64" s="25">
        <v>0.65</v>
      </c>
      <c r="K64" s="45">
        <v>580</v>
      </c>
      <c r="L64" s="45">
        <f t="shared" si="17"/>
        <v>580</v>
      </c>
      <c r="M64" s="45">
        <f t="shared" si="18"/>
        <v>580</v>
      </c>
      <c r="N64" s="45">
        <v>580</v>
      </c>
      <c r="O64" s="57"/>
      <c r="P64" s="57"/>
      <c r="Q64" s="57"/>
      <c r="R64" s="25"/>
      <c r="S64" s="25"/>
      <c r="T64" s="25"/>
      <c r="U64" s="25"/>
      <c r="V64" s="25"/>
      <c r="W64" s="25"/>
      <c r="X64" s="25" t="s">
        <v>148</v>
      </c>
      <c r="Y64" s="25" t="s">
        <v>149</v>
      </c>
      <c r="Z64" s="25" t="s">
        <v>333</v>
      </c>
      <c r="AA64" s="25" t="s">
        <v>334</v>
      </c>
      <c r="AB64" s="25"/>
      <c r="AC64" s="49" t="s">
        <v>150</v>
      </c>
      <c r="AD64" s="49" t="s">
        <v>59</v>
      </c>
    </row>
    <row r="65" s="49" customFormat="1" ht="121" customHeight="1" spans="1:30">
      <c r="A65" s="25">
        <v>3</v>
      </c>
      <c r="B65" s="25" t="s">
        <v>340</v>
      </c>
      <c r="C65" s="25" t="s">
        <v>341</v>
      </c>
      <c r="D65" s="25" t="s">
        <v>324</v>
      </c>
      <c r="E65" s="25" t="s">
        <v>327</v>
      </c>
      <c r="F65" s="25" t="s">
        <v>40</v>
      </c>
      <c r="G65" s="25" t="s">
        <v>317</v>
      </c>
      <c r="H65" s="27" t="s">
        <v>342</v>
      </c>
      <c r="I65" s="25" t="s">
        <v>330</v>
      </c>
      <c r="J65" s="25">
        <v>6</v>
      </c>
      <c r="K65" s="45">
        <v>850</v>
      </c>
      <c r="L65" s="45">
        <f t="shared" si="17"/>
        <v>850</v>
      </c>
      <c r="M65" s="45">
        <f t="shared" si="18"/>
        <v>850</v>
      </c>
      <c r="N65" s="45">
        <v>850</v>
      </c>
      <c r="O65" s="57"/>
      <c r="P65" s="57"/>
      <c r="Q65" s="57"/>
      <c r="R65" s="25"/>
      <c r="S65" s="25"/>
      <c r="T65" s="25"/>
      <c r="U65" s="25"/>
      <c r="V65" s="25"/>
      <c r="W65" s="25"/>
      <c r="X65" s="25" t="s">
        <v>333</v>
      </c>
      <c r="Y65" s="25" t="s">
        <v>334</v>
      </c>
      <c r="Z65" s="25" t="s">
        <v>333</v>
      </c>
      <c r="AA65" s="25" t="s">
        <v>334</v>
      </c>
      <c r="AB65" s="25"/>
      <c r="AC65" s="49" t="s">
        <v>343</v>
      </c>
      <c r="AD65" s="49" t="s">
        <v>59</v>
      </c>
    </row>
    <row r="66" s="49" customFormat="1" ht="121" customHeight="1" spans="1:30">
      <c r="A66" s="25">
        <v>4</v>
      </c>
      <c r="B66" s="25" t="s">
        <v>344</v>
      </c>
      <c r="C66" s="25" t="s">
        <v>345</v>
      </c>
      <c r="D66" s="25" t="s">
        <v>324</v>
      </c>
      <c r="E66" s="25" t="s">
        <v>327</v>
      </c>
      <c r="F66" s="25" t="s">
        <v>40</v>
      </c>
      <c r="G66" s="25" t="s">
        <v>346</v>
      </c>
      <c r="H66" s="27" t="s">
        <v>347</v>
      </c>
      <c r="I66" s="25" t="s">
        <v>330</v>
      </c>
      <c r="J66" s="25">
        <v>2.384</v>
      </c>
      <c r="K66" s="45">
        <v>360</v>
      </c>
      <c r="L66" s="45">
        <f t="shared" si="17"/>
        <v>360</v>
      </c>
      <c r="M66" s="45">
        <f t="shared" si="18"/>
        <v>360</v>
      </c>
      <c r="N66" s="45">
        <v>360</v>
      </c>
      <c r="O66" s="57"/>
      <c r="P66" s="57"/>
      <c r="Q66" s="57"/>
      <c r="R66" s="25"/>
      <c r="S66" s="25"/>
      <c r="T66" s="25"/>
      <c r="U66" s="25"/>
      <c r="V66" s="25"/>
      <c r="W66" s="25"/>
      <c r="X66" s="25" t="s">
        <v>93</v>
      </c>
      <c r="Y66" s="25" t="s">
        <v>94</v>
      </c>
      <c r="Z66" s="25" t="s">
        <v>333</v>
      </c>
      <c r="AA66" s="25" t="s">
        <v>334</v>
      </c>
      <c r="AB66" s="25"/>
      <c r="AC66" s="49" t="s">
        <v>95</v>
      </c>
      <c r="AD66" s="49" t="s">
        <v>59</v>
      </c>
    </row>
    <row r="67" s="14" customFormat="1" ht="187" customHeight="1" spans="1:30">
      <c r="A67" s="25">
        <v>5</v>
      </c>
      <c r="B67" s="25" t="s">
        <v>348</v>
      </c>
      <c r="C67" s="25" t="s">
        <v>349</v>
      </c>
      <c r="D67" s="25" t="s">
        <v>324</v>
      </c>
      <c r="E67" s="25" t="s">
        <v>327</v>
      </c>
      <c r="F67" s="25" t="s">
        <v>40</v>
      </c>
      <c r="G67" s="25" t="s">
        <v>350</v>
      </c>
      <c r="H67" s="65" t="s">
        <v>351</v>
      </c>
      <c r="I67" s="66"/>
      <c r="J67" s="66"/>
      <c r="K67" s="45">
        <v>460</v>
      </c>
      <c r="L67" s="45">
        <f t="shared" si="17"/>
        <v>460</v>
      </c>
      <c r="M67" s="45">
        <f t="shared" si="18"/>
        <v>460</v>
      </c>
      <c r="N67" s="45">
        <v>460</v>
      </c>
      <c r="O67" s="45"/>
      <c r="P67" s="67"/>
      <c r="Q67" s="67"/>
      <c r="R67" s="68"/>
      <c r="S67" s="68"/>
      <c r="T67" s="68"/>
      <c r="U67" s="68"/>
      <c r="V67" s="68"/>
      <c r="W67" s="68"/>
      <c r="X67" s="25" t="s">
        <v>78</v>
      </c>
      <c r="Y67" s="25" t="s">
        <v>79</v>
      </c>
      <c r="Z67" s="25" t="s">
        <v>333</v>
      </c>
      <c r="AA67" s="25" t="s">
        <v>334</v>
      </c>
      <c r="AB67" s="69"/>
      <c r="AC67" s="49" t="s">
        <v>80</v>
      </c>
      <c r="AD67" s="49" t="s">
        <v>59</v>
      </c>
    </row>
    <row r="68" s="49" customFormat="1" ht="121" customHeight="1" spans="1:30">
      <c r="A68" s="25">
        <v>6</v>
      </c>
      <c r="B68" s="25" t="s">
        <v>352</v>
      </c>
      <c r="C68" s="25" t="s">
        <v>353</v>
      </c>
      <c r="D68" s="25" t="s">
        <v>324</v>
      </c>
      <c r="E68" s="25" t="s">
        <v>327</v>
      </c>
      <c r="F68" s="25" t="s">
        <v>40</v>
      </c>
      <c r="G68" s="25" t="s">
        <v>354</v>
      </c>
      <c r="H68" s="27" t="s">
        <v>355</v>
      </c>
      <c r="I68" s="25" t="s">
        <v>330</v>
      </c>
      <c r="J68" s="25">
        <v>1.8</v>
      </c>
      <c r="K68" s="45">
        <v>280</v>
      </c>
      <c r="L68" s="45">
        <f t="shared" si="17"/>
        <v>280</v>
      </c>
      <c r="M68" s="45">
        <f t="shared" si="18"/>
        <v>280</v>
      </c>
      <c r="N68" s="45">
        <v>280</v>
      </c>
      <c r="O68" s="57"/>
      <c r="P68" s="57"/>
      <c r="Q68" s="57"/>
      <c r="R68" s="25"/>
      <c r="S68" s="25"/>
      <c r="T68" s="25"/>
      <c r="U68" s="25"/>
      <c r="V68" s="25"/>
      <c r="W68" s="25"/>
      <c r="X68" s="25" t="s">
        <v>54</v>
      </c>
      <c r="Y68" s="25" t="s">
        <v>55</v>
      </c>
      <c r="Z68" s="25" t="s">
        <v>333</v>
      </c>
      <c r="AA68" s="25" t="s">
        <v>334</v>
      </c>
      <c r="AB68" s="25"/>
      <c r="AC68" s="49" t="s">
        <v>58</v>
      </c>
      <c r="AD68" s="49" t="s">
        <v>59</v>
      </c>
    </row>
    <row r="69" s="49" customFormat="1" ht="121" customHeight="1" spans="1:30">
      <c r="A69" s="25">
        <v>7</v>
      </c>
      <c r="B69" s="25" t="s">
        <v>356</v>
      </c>
      <c r="C69" s="25" t="s">
        <v>357</v>
      </c>
      <c r="D69" s="25" t="s">
        <v>324</v>
      </c>
      <c r="E69" s="25" t="s">
        <v>327</v>
      </c>
      <c r="F69" s="25" t="s">
        <v>40</v>
      </c>
      <c r="G69" s="25" t="s">
        <v>358</v>
      </c>
      <c r="H69" s="27" t="s">
        <v>359</v>
      </c>
      <c r="I69" s="25" t="s">
        <v>92</v>
      </c>
      <c r="J69" s="25">
        <v>10</v>
      </c>
      <c r="K69" s="45">
        <v>100</v>
      </c>
      <c r="L69" s="45">
        <f t="shared" si="17"/>
        <v>100</v>
      </c>
      <c r="M69" s="45">
        <f t="shared" si="18"/>
        <v>100</v>
      </c>
      <c r="N69" s="45">
        <v>100</v>
      </c>
      <c r="O69" s="57"/>
      <c r="P69" s="57"/>
      <c r="Q69" s="57"/>
      <c r="R69" s="25"/>
      <c r="S69" s="25"/>
      <c r="T69" s="25"/>
      <c r="U69" s="25"/>
      <c r="V69" s="25"/>
      <c r="W69" s="25"/>
      <c r="X69" s="25" t="s">
        <v>85</v>
      </c>
      <c r="Y69" s="25" t="s">
        <v>86</v>
      </c>
      <c r="Z69" s="25" t="s">
        <v>333</v>
      </c>
      <c r="AA69" s="25" t="s">
        <v>334</v>
      </c>
      <c r="AB69" s="25"/>
      <c r="AC69" s="49" t="s">
        <v>87</v>
      </c>
      <c r="AD69" s="49" t="s">
        <v>59</v>
      </c>
    </row>
    <row r="70" s="49" customFormat="1" ht="147" customHeight="1" spans="1:30">
      <c r="A70" s="25">
        <v>8</v>
      </c>
      <c r="B70" s="25" t="s">
        <v>360</v>
      </c>
      <c r="C70" s="25" t="s">
        <v>361</v>
      </c>
      <c r="D70" s="25" t="s">
        <v>324</v>
      </c>
      <c r="E70" s="25" t="s">
        <v>327</v>
      </c>
      <c r="F70" s="25" t="s">
        <v>40</v>
      </c>
      <c r="G70" s="25" t="s">
        <v>299</v>
      </c>
      <c r="H70" s="27" t="s">
        <v>362</v>
      </c>
      <c r="I70" s="25" t="s">
        <v>92</v>
      </c>
      <c r="J70" s="25">
        <v>2</v>
      </c>
      <c r="K70" s="45">
        <v>280</v>
      </c>
      <c r="L70" s="45">
        <f t="shared" si="17"/>
        <v>280</v>
      </c>
      <c r="M70" s="45">
        <f t="shared" si="18"/>
        <v>280</v>
      </c>
      <c r="N70" s="45">
        <v>280</v>
      </c>
      <c r="O70" s="57"/>
      <c r="P70" s="57"/>
      <c r="Q70" s="57"/>
      <c r="R70" s="25"/>
      <c r="S70" s="25"/>
      <c r="T70" s="25"/>
      <c r="U70" s="25"/>
      <c r="V70" s="25"/>
      <c r="W70" s="25"/>
      <c r="X70" s="25" t="s">
        <v>363</v>
      </c>
      <c r="Y70" s="25" t="s">
        <v>364</v>
      </c>
      <c r="Z70" s="25" t="s">
        <v>333</v>
      </c>
      <c r="AA70" s="25" t="s">
        <v>334</v>
      </c>
      <c r="AB70" s="25"/>
      <c r="AC70" s="49" t="s">
        <v>343</v>
      </c>
      <c r="AD70" s="49" t="s">
        <v>59</v>
      </c>
    </row>
    <row r="71" s="5" customFormat="1" ht="59" customHeight="1" spans="1:28">
      <c r="A71" s="22" t="s">
        <v>365</v>
      </c>
      <c r="B71" s="61" t="s">
        <v>366</v>
      </c>
      <c r="C71" s="62"/>
      <c r="D71" s="24"/>
      <c r="E71" s="22"/>
      <c r="F71" s="22"/>
      <c r="G71" s="22"/>
      <c r="H71" s="22">
        <v>1</v>
      </c>
      <c r="I71" s="64"/>
      <c r="J71" s="64">
        <f>L71/L8</f>
        <v>0.0429504065971825</v>
      </c>
      <c r="K71" s="23">
        <f t="shared" ref="K71:W71" si="19">SUM(K72)</f>
        <v>1500</v>
      </c>
      <c r="L71" s="23">
        <f t="shared" si="19"/>
        <v>1500</v>
      </c>
      <c r="M71" s="23">
        <f t="shared" si="19"/>
        <v>1500</v>
      </c>
      <c r="N71" s="23">
        <f t="shared" si="19"/>
        <v>1500</v>
      </c>
      <c r="O71" s="46">
        <f t="shared" si="19"/>
        <v>0</v>
      </c>
      <c r="P71" s="46">
        <f t="shared" si="19"/>
        <v>0</v>
      </c>
      <c r="Q71" s="46">
        <f t="shared" si="19"/>
        <v>0</v>
      </c>
      <c r="R71" s="46">
        <f t="shared" si="19"/>
        <v>0</v>
      </c>
      <c r="S71" s="46">
        <f t="shared" si="19"/>
        <v>0</v>
      </c>
      <c r="T71" s="46">
        <f t="shared" si="19"/>
        <v>0</v>
      </c>
      <c r="U71" s="46">
        <f t="shared" si="19"/>
        <v>0</v>
      </c>
      <c r="V71" s="46">
        <f t="shared" si="19"/>
        <v>0</v>
      </c>
      <c r="W71" s="46">
        <f t="shared" si="19"/>
        <v>0</v>
      </c>
      <c r="X71" s="22"/>
      <c r="Y71" s="22"/>
      <c r="Z71" s="46"/>
      <c r="AA71" s="46"/>
      <c r="AB71" s="46"/>
    </row>
    <row r="72" s="49" customFormat="1" ht="189" customHeight="1" spans="1:30">
      <c r="A72" s="25">
        <v>1</v>
      </c>
      <c r="B72" s="25" t="s">
        <v>367</v>
      </c>
      <c r="C72" s="25" t="s">
        <v>368</v>
      </c>
      <c r="D72" s="25" t="s">
        <v>369</v>
      </c>
      <c r="E72" s="25" t="s">
        <v>370</v>
      </c>
      <c r="F72" s="25" t="s">
        <v>40</v>
      </c>
      <c r="G72" s="25" t="s">
        <v>317</v>
      </c>
      <c r="H72" s="27" t="s">
        <v>371</v>
      </c>
      <c r="I72" s="25" t="s">
        <v>319</v>
      </c>
      <c r="J72" s="25">
        <v>6000</v>
      </c>
      <c r="K72" s="45">
        <v>1500</v>
      </c>
      <c r="L72" s="45">
        <f>SUM(M72,U72:W72)</f>
        <v>1500</v>
      </c>
      <c r="M72" s="45">
        <f>SUM(N72:T72)</f>
        <v>1500</v>
      </c>
      <c r="N72" s="45">
        <v>1500</v>
      </c>
      <c r="O72" s="57"/>
      <c r="P72" s="57"/>
      <c r="Q72" s="57"/>
      <c r="R72" s="25"/>
      <c r="S72" s="25"/>
      <c r="T72" s="25"/>
      <c r="U72" s="25"/>
      <c r="V72" s="25"/>
      <c r="W72" s="25"/>
      <c r="X72" s="25" t="s">
        <v>372</v>
      </c>
      <c r="Y72" s="25" t="s">
        <v>373</v>
      </c>
      <c r="Z72" s="25" t="s">
        <v>372</v>
      </c>
      <c r="AA72" s="25" t="s">
        <v>373</v>
      </c>
      <c r="AB72" s="25"/>
      <c r="AC72" s="49" t="s">
        <v>87</v>
      </c>
      <c r="AD72" s="49" t="s">
        <v>47</v>
      </c>
    </row>
    <row r="73" s="5" customFormat="1" ht="59" customHeight="1" spans="1:28">
      <c r="A73" s="22" t="s">
        <v>374</v>
      </c>
      <c r="B73" s="61" t="s">
        <v>375</v>
      </c>
      <c r="C73" s="62"/>
      <c r="D73" s="24"/>
      <c r="E73" s="22"/>
      <c r="F73" s="22"/>
      <c r="G73" s="22"/>
      <c r="H73" s="22">
        <v>1</v>
      </c>
      <c r="I73" s="64"/>
      <c r="J73" s="64">
        <f>L73/L8</f>
        <v>0.0200435230786851</v>
      </c>
      <c r="K73" s="23">
        <f t="shared" ref="K73:W73" si="20">SUM(K74:K74)</f>
        <v>700</v>
      </c>
      <c r="L73" s="23">
        <f t="shared" si="20"/>
        <v>700</v>
      </c>
      <c r="M73" s="23">
        <f t="shared" si="20"/>
        <v>700</v>
      </c>
      <c r="N73" s="23">
        <f t="shared" si="20"/>
        <v>700</v>
      </c>
      <c r="O73" s="46">
        <f t="shared" si="20"/>
        <v>0</v>
      </c>
      <c r="P73" s="46">
        <f t="shared" si="20"/>
        <v>0</v>
      </c>
      <c r="Q73" s="46">
        <f t="shared" si="20"/>
        <v>0</v>
      </c>
      <c r="R73" s="46">
        <f t="shared" si="20"/>
        <v>0</v>
      </c>
      <c r="S73" s="46">
        <f t="shared" si="20"/>
        <v>0</v>
      </c>
      <c r="T73" s="46">
        <f t="shared" si="20"/>
        <v>0</v>
      </c>
      <c r="U73" s="46">
        <f t="shared" si="20"/>
        <v>0</v>
      </c>
      <c r="V73" s="46">
        <f t="shared" si="20"/>
        <v>0</v>
      </c>
      <c r="W73" s="46">
        <f t="shared" si="20"/>
        <v>0</v>
      </c>
      <c r="X73" s="22"/>
      <c r="Y73" s="22"/>
      <c r="Z73" s="46"/>
      <c r="AA73" s="46"/>
      <c r="AB73" s="46"/>
    </row>
    <row r="74" s="49" customFormat="1" ht="142" customHeight="1" spans="1:29">
      <c r="A74" s="25">
        <v>1</v>
      </c>
      <c r="B74" s="25" t="s">
        <v>376</v>
      </c>
      <c r="C74" s="25" t="s">
        <v>377</v>
      </c>
      <c r="D74" s="25" t="s">
        <v>375</v>
      </c>
      <c r="E74" s="25" t="s">
        <v>375</v>
      </c>
      <c r="F74" s="25" t="s">
        <v>40</v>
      </c>
      <c r="G74" s="25" t="s">
        <v>317</v>
      </c>
      <c r="H74" s="27" t="s">
        <v>378</v>
      </c>
      <c r="I74" s="25" t="s">
        <v>379</v>
      </c>
      <c r="J74" s="25">
        <v>100</v>
      </c>
      <c r="K74" s="45">
        <v>700</v>
      </c>
      <c r="L74" s="45">
        <f>SUM(M74,U74:W74)</f>
        <v>700</v>
      </c>
      <c r="M74" s="45">
        <f>SUM(N74:T74)</f>
        <v>700</v>
      </c>
      <c r="N74" s="45">
        <v>700</v>
      </c>
      <c r="O74" s="57"/>
      <c r="P74" s="57"/>
      <c r="Q74" s="57"/>
      <c r="R74" s="25"/>
      <c r="S74" s="25"/>
      <c r="T74" s="25"/>
      <c r="U74" s="25"/>
      <c r="V74" s="25"/>
      <c r="W74" s="25"/>
      <c r="X74" s="25" t="s">
        <v>380</v>
      </c>
      <c r="Y74" s="25" t="s">
        <v>381</v>
      </c>
      <c r="Z74" s="25" t="s">
        <v>380</v>
      </c>
      <c r="AA74" s="25" t="s">
        <v>381</v>
      </c>
      <c r="AB74" s="25"/>
      <c r="AC74" s="49" t="s">
        <v>382</v>
      </c>
    </row>
  </sheetData>
  <sheetProtection formatCells="0" formatColumns="0" formatRows="0" insertRows="0" insertColumns="0" insertHyperlinks="0" deleteColumns="0" deleteRows="0" sort="0" autoFilter="0" pivotTables="0"/>
  <autoFilter ref="A7:AD74">
    <extLst/>
  </autoFilter>
  <mergeCells count="44">
    <mergeCell ref="A1:B1"/>
    <mergeCell ref="A2:AB2"/>
    <mergeCell ref="A3:D3"/>
    <mergeCell ref="M4:W4"/>
    <mergeCell ref="M5:T5"/>
    <mergeCell ref="N6:O6"/>
    <mergeCell ref="A8:F8"/>
    <mergeCell ref="B9:C9"/>
    <mergeCell ref="B10:C10"/>
    <mergeCell ref="B33:C33"/>
    <mergeCell ref="B37:C37"/>
    <mergeCell ref="B41:C41"/>
    <mergeCell ref="B52:C52"/>
    <mergeCell ref="B56:C56"/>
    <mergeCell ref="B60:C60"/>
    <mergeCell ref="B62:C62"/>
    <mergeCell ref="B71:C71"/>
    <mergeCell ref="B73:C73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J4:J7"/>
    <mergeCell ref="K4:K7"/>
    <mergeCell ref="L4:L7"/>
    <mergeCell ref="M6:M7"/>
    <mergeCell ref="P6:P7"/>
    <mergeCell ref="Q6:Q7"/>
    <mergeCell ref="R6:R7"/>
    <mergeCell ref="S6:S7"/>
    <mergeCell ref="T6:T7"/>
    <mergeCell ref="U5:U7"/>
    <mergeCell ref="V5:V7"/>
    <mergeCell ref="W5:W7"/>
    <mergeCell ref="X4:X7"/>
    <mergeCell ref="Y4:Y7"/>
    <mergeCell ref="Z4:Z7"/>
    <mergeCell ref="AA4:AA7"/>
    <mergeCell ref="AB4:AB7"/>
  </mergeCells>
  <dataValidations count="4">
    <dataValidation type="list" allowBlank="1" showInputMessage="1" showErrorMessage="1" sqref="D11 D33 D35:D41 D43:D50 D52:D66 D68:D72">
      <formula1>#REF!</formula1>
    </dataValidation>
    <dataValidation type="list" allowBlank="1" showInputMessage="1" showErrorMessage="1" sqref="F12 F74 F28:F33 F35:F40 F43:F50 F52:F60 F62:F72">
      <formula1>"新建,改建,扩建"</formula1>
    </dataValidation>
    <dataValidation type="list" allowBlank="1" showErrorMessage="1" sqref="E13 E34 E51 E67 D74 E5:E10 E15:E32 E73:E1048576" errorStyle="information">
      <formula1>"种植业基地,小型农田水利设施建设,农产品仓储保险冷链基础设施建设,养殖业基地,农业社会化服务,产业科技服务,休闲农业与乡村旅游,产业园（区）,市场建设和农村物流,小额贷款贴息,享受“雨露计划+”职业教育补助,帮扶车间（特色手工基地）建设,公益性岗位,技能培训,农村污水治理,农村供水保障设施建设,农村道路建设（通村路、通户路、小型桥梁等）,其他,基础设施配套,垃圾处理,项目管理费,项目子类型"</formula1>
    </dataValidation>
    <dataValidation type="list" allowBlank="1" showInputMessage="1" showErrorMessage="1" sqref="E14 E33 E11:E12 E35:E50 E52:E66 E68:E72">
      <formula1>INDIRECT(D11)</formula1>
    </dataValidation>
  </dataValidations>
  <pageMargins left="0.393055555555556" right="0.393055555555556" top="0.393055555555556" bottom="0.393055555555556" header="0.298611111111111" footer="0.298611111111111"/>
  <pageSetup paperSize="9" scale="22" fitToHeight="0" orientation="landscape" horizontalDpi="600"/>
  <headerFooter>
    <oddFooter>&amp;C第 &amp;P 页，共 &amp;N 页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AF38"/>
  <sheetViews>
    <sheetView showZeros="0" view="pageBreakPreview" zoomScale="30" zoomScaleNormal="30" topLeftCell="A29" workbookViewId="0">
      <selection activeCell="A38" sqref="A38"/>
    </sheetView>
  </sheetViews>
  <sheetFormatPr defaultColWidth="9" defaultRowHeight="18.75"/>
  <cols>
    <col min="1" max="1" width="16.7333333333333" style="6" customWidth="1"/>
    <col min="2" max="2" width="17.6916666666667" style="7" customWidth="1"/>
    <col min="3" max="3" width="55" style="7" customWidth="1"/>
    <col min="4" max="4" width="15.7666666666667" style="7" customWidth="1"/>
    <col min="5" max="5" width="28.075" style="7" customWidth="1"/>
    <col min="6" max="6" width="13.2666666666667" style="7" customWidth="1"/>
    <col min="7" max="7" width="29.425" style="7" customWidth="1"/>
    <col min="8" max="8" width="127.116666666667" style="8" customWidth="1"/>
    <col min="9" max="9" width="21.7333333333333" style="9" customWidth="1"/>
    <col min="10" max="10" width="22.0583333333333" style="10" customWidth="1"/>
    <col min="11" max="12" width="25.6416666666667" style="10" customWidth="1"/>
    <col min="13" max="13" width="20.925" style="11" customWidth="1"/>
    <col min="14" max="15" width="17.6916666666667" style="11" hidden="1" customWidth="1"/>
    <col min="16" max="16" width="19.9" style="7" customWidth="1"/>
    <col min="17" max="20" width="16.15" style="7" hidden="1" customWidth="1"/>
    <col min="21" max="21" width="22.3083333333333" style="7" hidden="1" customWidth="1"/>
    <col min="22" max="22" width="18.1166666666667" style="7" customWidth="1"/>
    <col min="23" max="23" width="30.3833333333333" style="7" customWidth="1"/>
    <col min="24" max="24" width="18.1166666666667" style="12" customWidth="1"/>
    <col min="25" max="25" width="18.1166666666667" style="13" customWidth="1"/>
    <col min="26" max="26" width="16" style="12" customWidth="1"/>
    <col min="27" max="28" width="9" style="14"/>
    <col min="29" max="29" width="10.6916666666667" style="14"/>
    <col min="30" max="16384" width="9" style="14"/>
  </cols>
  <sheetData>
    <row r="1" ht="58" customHeight="1" spans="1:2">
      <c r="A1" s="15" t="s">
        <v>0</v>
      </c>
      <c r="B1" s="15"/>
    </row>
    <row r="2" s="1" customFormat="1" ht="84" customHeight="1" spans="1:26">
      <c r="A2" s="16" t="s">
        <v>383</v>
      </c>
      <c r="B2" s="16"/>
      <c r="C2" s="16"/>
      <c r="D2" s="17"/>
      <c r="E2" s="17"/>
      <c r="F2" s="17"/>
      <c r="G2" s="16"/>
      <c r="H2" s="16"/>
      <c r="I2" s="29"/>
      <c r="J2" s="29"/>
      <c r="K2" s="30"/>
      <c r="L2" s="30"/>
      <c r="M2" s="31"/>
      <c r="N2" s="31"/>
      <c r="O2" s="31"/>
      <c r="P2" s="17"/>
      <c r="Q2" s="17"/>
      <c r="R2" s="17"/>
      <c r="S2" s="17"/>
      <c r="T2" s="17"/>
      <c r="U2" s="17"/>
      <c r="V2" s="17"/>
      <c r="W2" s="17"/>
      <c r="X2" s="16"/>
      <c r="Y2" s="16"/>
      <c r="Z2" s="16"/>
    </row>
    <row r="3" s="2" customFormat="1" ht="50" customHeight="1" spans="1:26">
      <c r="A3" s="18" t="s">
        <v>2</v>
      </c>
      <c r="B3" s="18"/>
      <c r="C3" s="18"/>
      <c r="D3" s="18"/>
      <c r="E3" s="19"/>
      <c r="F3" s="18"/>
      <c r="G3" s="18"/>
      <c r="H3" s="20"/>
      <c r="I3" s="32"/>
      <c r="J3" s="32"/>
      <c r="K3" s="32"/>
      <c r="L3" s="32"/>
      <c r="M3" s="33"/>
      <c r="N3" s="33"/>
      <c r="O3" s="33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="3" customFormat="1" ht="100" customHeight="1" spans="1:26">
      <c r="A4" s="21" t="s">
        <v>3</v>
      </c>
      <c r="B4" s="21" t="s">
        <v>4</v>
      </c>
      <c r="C4" s="21" t="s">
        <v>5</v>
      </c>
      <c r="D4" s="21" t="s">
        <v>6</v>
      </c>
      <c r="E4" s="21" t="s">
        <v>7</v>
      </c>
      <c r="F4" s="21" t="s">
        <v>8</v>
      </c>
      <c r="G4" s="21" t="s">
        <v>9</v>
      </c>
      <c r="H4" s="21" t="s">
        <v>10</v>
      </c>
      <c r="I4" s="34" t="s">
        <v>13</v>
      </c>
      <c r="J4" s="35" t="s">
        <v>14</v>
      </c>
      <c r="K4" s="35" t="s">
        <v>15</v>
      </c>
      <c r="L4" s="35"/>
      <c r="M4" s="36"/>
      <c r="N4" s="36"/>
      <c r="O4" s="36"/>
      <c r="P4" s="21"/>
      <c r="Q4" s="21"/>
      <c r="R4" s="21"/>
      <c r="S4" s="21"/>
      <c r="T4" s="21"/>
      <c r="U4" s="21"/>
      <c r="V4" s="21" t="s">
        <v>11</v>
      </c>
      <c r="W4" s="21" t="s">
        <v>16</v>
      </c>
      <c r="X4" s="21" t="s">
        <v>17</v>
      </c>
      <c r="Y4" s="21" t="s">
        <v>16</v>
      </c>
      <c r="Z4" s="21" t="s">
        <v>18</v>
      </c>
    </row>
    <row r="5" s="3" customFormat="1" ht="100" customHeight="1" spans="1:26">
      <c r="A5" s="21"/>
      <c r="B5" s="21"/>
      <c r="C5" s="21"/>
      <c r="D5" s="21"/>
      <c r="E5" s="21"/>
      <c r="F5" s="21"/>
      <c r="G5" s="21"/>
      <c r="H5" s="21"/>
      <c r="I5" s="37"/>
      <c r="J5" s="35"/>
      <c r="K5" s="35" t="s">
        <v>19</v>
      </c>
      <c r="L5" s="35"/>
      <c r="M5" s="36"/>
      <c r="N5" s="36"/>
      <c r="O5" s="36"/>
      <c r="P5" s="21"/>
      <c r="Q5" s="21"/>
      <c r="R5" s="21"/>
      <c r="S5" s="21" t="s">
        <v>20</v>
      </c>
      <c r="T5" s="21" t="s">
        <v>21</v>
      </c>
      <c r="U5" s="21" t="s">
        <v>22</v>
      </c>
      <c r="V5" s="21"/>
      <c r="W5" s="21"/>
      <c r="X5" s="21"/>
      <c r="Y5" s="21"/>
      <c r="Z5" s="21"/>
    </row>
    <row r="6" s="3" customFormat="1" ht="57" customHeight="1" spans="1:26">
      <c r="A6" s="21"/>
      <c r="B6" s="21"/>
      <c r="C6" s="21"/>
      <c r="D6" s="21"/>
      <c r="E6" s="21"/>
      <c r="F6" s="21"/>
      <c r="G6" s="21"/>
      <c r="H6" s="21"/>
      <c r="I6" s="37"/>
      <c r="J6" s="35"/>
      <c r="K6" s="34" t="s">
        <v>23</v>
      </c>
      <c r="L6" s="38" t="s">
        <v>24</v>
      </c>
      <c r="M6" s="39"/>
      <c r="N6" s="40" t="s">
        <v>25</v>
      </c>
      <c r="O6" s="40" t="s">
        <v>26</v>
      </c>
      <c r="P6" s="41" t="s">
        <v>27</v>
      </c>
      <c r="Q6" s="41" t="s">
        <v>28</v>
      </c>
      <c r="R6" s="41" t="s">
        <v>29</v>
      </c>
      <c r="S6" s="21"/>
      <c r="T6" s="21"/>
      <c r="U6" s="21"/>
      <c r="V6" s="21"/>
      <c r="W6" s="21"/>
      <c r="X6" s="21"/>
      <c r="Y6" s="21"/>
      <c r="Z6" s="21"/>
    </row>
    <row r="7" s="3" customFormat="1" ht="66" customHeight="1" spans="1:26">
      <c r="A7" s="21"/>
      <c r="B7" s="21"/>
      <c r="C7" s="21"/>
      <c r="D7" s="21"/>
      <c r="E7" s="21"/>
      <c r="F7" s="21"/>
      <c r="G7" s="21"/>
      <c r="H7" s="21"/>
      <c r="I7" s="42"/>
      <c r="J7" s="35"/>
      <c r="K7" s="42"/>
      <c r="L7" s="35" t="s">
        <v>30</v>
      </c>
      <c r="M7" s="36" t="s">
        <v>31</v>
      </c>
      <c r="N7" s="43"/>
      <c r="O7" s="43"/>
      <c r="P7" s="44"/>
      <c r="Q7" s="44"/>
      <c r="R7" s="44"/>
      <c r="S7" s="21"/>
      <c r="T7" s="21"/>
      <c r="U7" s="21"/>
      <c r="V7" s="21"/>
      <c r="W7" s="21"/>
      <c r="X7" s="21"/>
      <c r="Y7" s="21"/>
      <c r="Z7" s="21"/>
    </row>
    <row r="8" s="4" customFormat="1" ht="62" customHeight="1" spans="1:26">
      <c r="A8" s="22" t="s">
        <v>32</v>
      </c>
      <c r="B8" s="22"/>
      <c r="C8" s="22"/>
      <c r="D8" s="22"/>
      <c r="E8" s="22"/>
      <c r="F8" s="22"/>
      <c r="G8" s="22"/>
      <c r="H8" s="23">
        <f>SUM(H9,H32,H35,H37)</f>
        <v>23</v>
      </c>
      <c r="I8" s="23">
        <f>SUM(I9,I32,I35,I37)</f>
        <v>20097.872448</v>
      </c>
      <c r="J8" s="23">
        <f>SUM(J9,J32,J35,J37)</f>
        <v>19984.872448</v>
      </c>
      <c r="K8" s="23">
        <f>SUM(K9,K32,K35,K37)</f>
        <v>19984.872448</v>
      </c>
      <c r="L8" s="23">
        <f>SUM(L9,L32,L35,L37)</f>
        <v>19920.872448</v>
      </c>
      <c r="M8" s="23">
        <f>SUM(M9,M32,M35)</f>
        <v>0</v>
      </c>
      <c r="N8" s="23">
        <f t="shared" ref="J8:U8" si="0">SUM(N9,N32,N35)</f>
        <v>0</v>
      </c>
      <c r="O8" s="23">
        <f t="shared" si="0"/>
        <v>0</v>
      </c>
      <c r="P8" s="23">
        <f t="shared" si="0"/>
        <v>64</v>
      </c>
      <c r="Q8" s="23">
        <f t="shared" si="0"/>
        <v>0</v>
      </c>
      <c r="R8" s="23">
        <f t="shared" si="0"/>
        <v>0</v>
      </c>
      <c r="S8" s="23">
        <f t="shared" si="0"/>
        <v>0</v>
      </c>
      <c r="T8" s="23">
        <f t="shared" si="0"/>
        <v>0</v>
      </c>
      <c r="U8" s="23">
        <f t="shared" si="0"/>
        <v>0</v>
      </c>
      <c r="V8" s="46"/>
      <c r="W8" s="46"/>
      <c r="X8" s="47"/>
      <c r="Y8" s="47"/>
      <c r="Z8" s="47"/>
    </row>
    <row r="9" s="48" customFormat="1" ht="59" customHeight="1" spans="1:26">
      <c r="A9" s="50" t="s">
        <v>33</v>
      </c>
      <c r="B9" s="51" t="s">
        <v>34</v>
      </c>
      <c r="C9" s="52"/>
      <c r="D9" s="53"/>
      <c r="E9" s="50"/>
      <c r="F9" s="50"/>
      <c r="G9" s="50"/>
      <c r="H9" s="50">
        <f>SUM(H10,H19,H21,H29)</f>
        <v>19</v>
      </c>
      <c r="I9" s="50">
        <f>SUM(I10,I19,I21,I29,I32,I35)</f>
        <v>16401.372448</v>
      </c>
      <c r="J9" s="50">
        <f t="shared" ref="J9:U9" si="1">SUM(J10,J19,J21,J29,J32,J35)</f>
        <v>16288.372448</v>
      </c>
      <c r="K9" s="50">
        <f t="shared" si="1"/>
        <v>16288.372448</v>
      </c>
      <c r="L9" s="50">
        <f t="shared" si="1"/>
        <v>16224.372448</v>
      </c>
      <c r="M9" s="50">
        <f t="shared" si="1"/>
        <v>0</v>
      </c>
      <c r="N9" s="50">
        <f t="shared" si="1"/>
        <v>0</v>
      </c>
      <c r="O9" s="50">
        <f t="shared" si="1"/>
        <v>0</v>
      </c>
      <c r="P9" s="50">
        <f t="shared" si="1"/>
        <v>64</v>
      </c>
      <c r="Q9" s="50">
        <f t="shared" si="1"/>
        <v>0</v>
      </c>
      <c r="R9" s="50">
        <f t="shared" si="1"/>
        <v>0</v>
      </c>
      <c r="S9" s="50">
        <f t="shared" si="1"/>
        <v>0</v>
      </c>
      <c r="T9" s="50">
        <f t="shared" si="1"/>
        <v>0</v>
      </c>
      <c r="U9" s="50">
        <f t="shared" si="1"/>
        <v>0</v>
      </c>
      <c r="V9" s="50"/>
      <c r="W9" s="50"/>
      <c r="X9" s="58"/>
      <c r="Y9" s="58"/>
      <c r="Z9" s="58"/>
    </row>
    <row r="10" s="48" customFormat="1" ht="59" customHeight="1" spans="1:26">
      <c r="A10" s="50" t="s">
        <v>35</v>
      </c>
      <c r="B10" s="51" t="s">
        <v>384</v>
      </c>
      <c r="C10" s="52"/>
      <c r="D10" s="53"/>
      <c r="E10" s="50"/>
      <c r="F10" s="50"/>
      <c r="G10" s="50"/>
      <c r="H10" s="50">
        <v>9</v>
      </c>
      <c r="I10" s="56">
        <f>SUM(I11:I18)</f>
        <v>10958.372448</v>
      </c>
      <c r="J10" s="56">
        <f>SUM(J11:J18)</f>
        <v>10958.372448</v>
      </c>
      <c r="K10" s="56">
        <f t="shared" ref="K10:U10" si="2">SUM(K11:K18)</f>
        <v>10958.372448</v>
      </c>
      <c r="L10" s="56">
        <f t="shared" si="2"/>
        <v>10958.372448</v>
      </c>
      <c r="M10" s="56">
        <f t="shared" si="2"/>
        <v>0</v>
      </c>
      <c r="N10" s="56">
        <f t="shared" si="2"/>
        <v>0</v>
      </c>
      <c r="O10" s="56">
        <f t="shared" si="2"/>
        <v>0</v>
      </c>
      <c r="P10" s="56">
        <f t="shared" si="2"/>
        <v>0</v>
      </c>
      <c r="Q10" s="56">
        <f t="shared" si="2"/>
        <v>0</v>
      </c>
      <c r="R10" s="56">
        <f t="shared" si="2"/>
        <v>0</v>
      </c>
      <c r="S10" s="56">
        <f t="shared" si="2"/>
        <v>0</v>
      </c>
      <c r="T10" s="56">
        <f t="shared" si="2"/>
        <v>0</v>
      </c>
      <c r="U10" s="56">
        <f t="shared" si="2"/>
        <v>0</v>
      </c>
      <c r="V10" s="50"/>
      <c r="W10" s="50"/>
      <c r="X10" s="58"/>
      <c r="Y10" s="58"/>
      <c r="Z10" s="58"/>
    </row>
    <row r="11" s="49" customFormat="1" ht="169" customHeight="1" spans="1:26">
      <c r="A11" s="25">
        <v>1</v>
      </c>
      <c r="B11" s="25"/>
      <c r="C11" s="25" t="s">
        <v>385</v>
      </c>
      <c r="D11" s="25" t="s">
        <v>34</v>
      </c>
      <c r="E11" s="25" t="s">
        <v>50</v>
      </c>
      <c r="F11" s="25" t="s">
        <v>40</v>
      </c>
      <c r="G11" s="25" t="s">
        <v>317</v>
      </c>
      <c r="H11" s="54" t="s">
        <v>386</v>
      </c>
      <c r="I11" s="45">
        <v>221.463448</v>
      </c>
      <c r="J11" s="45">
        <f>SUM(K11,S11,T11,U11)</f>
        <v>221.463448</v>
      </c>
      <c r="K11" s="45">
        <f>SUM(L11:R11)</f>
        <v>221.463448</v>
      </c>
      <c r="L11" s="45">
        <v>221.463448</v>
      </c>
      <c r="M11" s="57"/>
      <c r="N11" s="57"/>
      <c r="O11" s="57"/>
      <c r="P11" s="25"/>
      <c r="Q11" s="25"/>
      <c r="R11" s="25"/>
      <c r="S11" s="25"/>
      <c r="T11" s="25"/>
      <c r="U11" s="25"/>
      <c r="V11" s="25" t="s">
        <v>387</v>
      </c>
      <c r="W11" s="25" t="s">
        <v>388</v>
      </c>
      <c r="X11" s="25" t="s">
        <v>193</v>
      </c>
      <c r="Y11" s="25" t="s">
        <v>389</v>
      </c>
      <c r="Z11" s="25"/>
    </row>
    <row r="12" s="49" customFormat="1" ht="188" customHeight="1" spans="1:26">
      <c r="A12" s="25">
        <v>2</v>
      </c>
      <c r="B12" s="25"/>
      <c r="C12" s="25" t="s">
        <v>390</v>
      </c>
      <c r="D12" s="25" t="s">
        <v>34</v>
      </c>
      <c r="E12" s="25" t="s">
        <v>209</v>
      </c>
      <c r="F12" s="25" t="s">
        <v>40</v>
      </c>
      <c r="G12" s="25" t="s">
        <v>317</v>
      </c>
      <c r="H12" s="54" t="s">
        <v>391</v>
      </c>
      <c r="I12" s="45">
        <v>2065.2</v>
      </c>
      <c r="J12" s="45">
        <f t="shared" ref="J12:J19" si="3">SUM(K12,S12,T12,U12)</f>
        <v>2065.2</v>
      </c>
      <c r="K12" s="45">
        <f t="shared" ref="K12:K19" si="4">SUM(L12:R12)</f>
        <v>2065.2</v>
      </c>
      <c r="L12" s="45">
        <v>2065.2</v>
      </c>
      <c r="M12" s="57"/>
      <c r="N12" s="57"/>
      <c r="O12" s="57"/>
      <c r="P12" s="25"/>
      <c r="Q12" s="25"/>
      <c r="R12" s="25"/>
      <c r="S12" s="25"/>
      <c r="T12" s="25"/>
      <c r="U12" s="25"/>
      <c r="V12" s="25" t="s">
        <v>387</v>
      </c>
      <c r="W12" s="25" t="s">
        <v>388</v>
      </c>
      <c r="X12" s="25" t="s">
        <v>392</v>
      </c>
      <c r="Y12" s="25" t="s">
        <v>286</v>
      </c>
      <c r="Z12" s="25" t="s">
        <v>393</v>
      </c>
    </row>
    <row r="13" s="49" customFormat="1" ht="211" customHeight="1" spans="1:26">
      <c r="A13" s="25">
        <v>3</v>
      </c>
      <c r="B13" s="25"/>
      <c r="C13" s="25" t="s">
        <v>394</v>
      </c>
      <c r="D13" s="25" t="s">
        <v>34</v>
      </c>
      <c r="E13" s="25" t="s">
        <v>209</v>
      </c>
      <c r="F13" s="25" t="s">
        <v>40</v>
      </c>
      <c r="G13" s="25" t="s">
        <v>317</v>
      </c>
      <c r="H13" s="54" t="s">
        <v>395</v>
      </c>
      <c r="I13" s="45">
        <v>837.08</v>
      </c>
      <c r="J13" s="45">
        <f t="shared" si="3"/>
        <v>837.08</v>
      </c>
      <c r="K13" s="45">
        <f t="shared" si="4"/>
        <v>837.08</v>
      </c>
      <c r="L13" s="45">
        <v>837.08</v>
      </c>
      <c r="M13" s="57"/>
      <c r="N13" s="57"/>
      <c r="O13" s="57"/>
      <c r="P13" s="25"/>
      <c r="Q13" s="25"/>
      <c r="R13" s="25"/>
      <c r="S13" s="25"/>
      <c r="T13" s="25"/>
      <c r="U13" s="25"/>
      <c r="V13" s="25" t="s">
        <v>387</v>
      </c>
      <c r="W13" s="25" t="s">
        <v>388</v>
      </c>
      <c r="X13" s="25" t="s">
        <v>392</v>
      </c>
      <c r="Y13" s="25" t="s">
        <v>286</v>
      </c>
      <c r="Z13" s="25" t="s">
        <v>396</v>
      </c>
    </row>
    <row r="14" s="49" customFormat="1" ht="188" customHeight="1" spans="1:26">
      <c r="A14" s="25">
        <v>4</v>
      </c>
      <c r="B14" s="25"/>
      <c r="C14" s="25" t="s">
        <v>397</v>
      </c>
      <c r="D14" s="25" t="s">
        <v>34</v>
      </c>
      <c r="E14" s="25" t="s">
        <v>209</v>
      </c>
      <c r="F14" s="25" t="s">
        <v>40</v>
      </c>
      <c r="G14" s="25" t="s">
        <v>317</v>
      </c>
      <c r="H14" s="54" t="s">
        <v>398</v>
      </c>
      <c r="I14" s="45">
        <v>3458.6</v>
      </c>
      <c r="J14" s="45">
        <f t="shared" si="3"/>
        <v>3458.6</v>
      </c>
      <c r="K14" s="45">
        <f t="shared" si="4"/>
        <v>3458.6</v>
      </c>
      <c r="L14" s="45">
        <v>3458.6</v>
      </c>
      <c r="M14" s="57"/>
      <c r="N14" s="57"/>
      <c r="O14" s="57"/>
      <c r="P14" s="25"/>
      <c r="Q14" s="25"/>
      <c r="R14" s="25"/>
      <c r="S14" s="25"/>
      <c r="T14" s="25"/>
      <c r="U14" s="25"/>
      <c r="V14" s="25" t="s">
        <v>387</v>
      </c>
      <c r="W14" s="25" t="s">
        <v>388</v>
      </c>
      <c r="X14" s="25" t="s">
        <v>392</v>
      </c>
      <c r="Y14" s="25" t="s">
        <v>286</v>
      </c>
      <c r="Z14" s="25" t="s">
        <v>399</v>
      </c>
    </row>
    <row r="15" s="49" customFormat="1" ht="188" customHeight="1" spans="1:26">
      <c r="A15" s="25">
        <v>5</v>
      </c>
      <c r="B15" s="25"/>
      <c r="C15" s="25" t="s">
        <v>400</v>
      </c>
      <c r="D15" s="25" t="s">
        <v>34</v>
      </c>
      <c r="E15" s="25" t="s">
        <v>209</v>
      </c>
      <c r="F15" s="25" t="s">
        <v>40</v>
      </c>
      <c r="G15" s="25" t="s">
        <v>317</v>
      </c>
      <c r="H15" s="54" t="s">
        <v>401</v>
      </c>
      <c r="I15" s="45">
        <v>3895.8</v>
      </c>
      <c r="J15" s="45">
        <f t="shared" si="3"/>
        <v>3895.8</v>
      </c>
      <c r="K15" s="45">
        <f t="shared" si="4"/>
        <v>3895.8</v>
      </c>
      <c r="L15" s="45">
        <v>3895.8</v>
      </c>
      <c r="M15" s="57"/>
      <c r="N15" s="57"/>
      <c r="O15" s="57"/>
      <c r="P15" s="25"/>
      <c r="Q15" s="25"/>
      <c r="R15" s="25"/>
      <c r="S15" s="25"/>
      <c r="T15" s="25"/>
      <c r="U15" s="25"/>
      <c r="V15" s="25" t="s">
        <v>387</v>
      </c>
      <c r="W15" s="25" t="s">
        <v>388</v>
      </c>
      <c r="X15" s="25" t="s">
        <v>392</v>
      </c>
      <c r="Y15" s="25" t="s">
        <v>286</v>
      </c>
      <c r="Z15" s="25" t="s">
        <v>402</v>
      </c>
    </row>
    <row r="16" s="49" customFormat="1" ht="188" customHeight="1" spans="1:26">
      <c r="A16" s="25">
        <v>6</v>
      </c>
      <c r="B16" s="25"/>
      <c r="C16" s="25" t="s">
        <v>403</v>
      </c>
      <c r="D16" s="25" t="s">
        <v>34</v>
      </c>
      <c r="E16" s="25" t="s">
        <v>209</v>
      </c>
      <c r="F16" s="25" t="s">
        <v>40</v>
      </c>
      <c r="G16" s="25" t="s">
        <v>317</v>
      </c>
      <c r="H16" s="27" t="s">
        <v>404</v>
      </c>
      <c r="I16" s="45">
        <v>72.347</v>
      </c>
      <c r="J16" s="45">
        <f t="shared" si="3"/>
        <v>72.347</v>
      </c>
      <c r="K16" s="45">
        <f t="shared" si="4"/>
        <v>72.347</v>
      </c>
      <c r="L16" s="45">
        <v>72.347</v>
      </c>
      <c r="M16" s="57"/>
      <c r="N16" s="57"/>
      <c r="O16" s="57"/>
      <c r="P16" s="25"/>
      <c r="Q16" s="25"/>
      <c r="R16" s="25"/>
      <c r="S16" s="25"/>
      <c r="T16" s="25"/>
      <c r="U16" s="25"/>
      <c r="V16" s="25" t="s">
        <v>387</v>
      </c>
      <c r="W16" s="25" t="s">
        <v>388</v>
      </c>
      <c r="X16" s="25" t="s">
        <v>392</v>
      </c>
      <c r="Y16" s="25" t="s">
        <v>286</v>
      </c>
      <c r="Z16" s="25"/>
    </row>
    <row r="17" s="49" customFormat="1" ht="188" customHeight="1" spans="1:26">
      <c r="A17" s="25">
        <v>7</v>
      </c>
      <c r="B17" s="25"/>
      <c r="C17" s="25" t="s">
        <v>405</v>
      </c>
      <c r="D17" s="25" t="s">
        <v>34</v>
      </c>
      <c r="E17" s="25" t="s">
        <v>50</v>
      </c>
      <c r="F17" s="25" t="s">
        <v>40</v>
      </c>
      <c r="G17" s="25" t="s">
        <v>317</v>
      </c>
      <c r="H17" s="27" t="s">
        <v>406</v>
      </c>
      <c r="I17" s="45">
        <v>371.873</v>
      </c>
      <c r="J17" s="45">
        <f t="shared" si="3"/>
        <v>371.873</v>
      </c>
      <c r="K17" s="45">
        <f t="shared" si="4"/>
        <v>371.873</v>
      </c>
      <c r="L17" s="45">
        <v>371.873</v>
      </c>
      <c r="M17" s="57"/>
      <c r="N17" s="57"/>
      <c r="O17" s="57"/>
      <c r="P17" s="25"/>
      <c r="Q17" s="25"/>
      <c r="R17" s="25"/>
      <c r="S17" s="25"/>
      <c r="T17" s="25"/>
      <c r="U17" s="25"/>
      <c r="V17" s="25" t="s">
        <v>387</v>
      </c>
      <c r="W17" s="25" t="s">
        <v>388</v>
      </c>
      <c r="X17" s="25" t="s">
        <v>407</v>
      </c>
      <c r="Y17" s="25" t="s">
        <v>232</v>
      </c>
      <c r="Z17" s="25" t="s">
        <v>408</v>
      </c>
    </row>
    <row r="18" s="49" customFormat="1" ht="136" customHeight="1" spans="1:26">
      <c r="A18" s="25">
        <v>8</v>
      </c>
      <c r="B18" s="25"/>
      <c r="C18" s="25" t="s">
        <v>409</v>
      </c>
      <c r="D18" s="25" t="s">
        <v>34</v>
      </c>
      <c r="E18" s="25" t="s">
        <v>50</v>
      </c>
      <c r="F18" s="25" t="s">
        <v>40</v>
      </c>
      <c r="G18" s="25" t="s">
        <v>317</v>
      </c>
      <c r="H18" s="27" t="s">
        <v>410</v>
      </c>
      <c r="I18" s="45">
        <v>36.009</v>
      </c>
      <c r="J18" s="45">
        <f t="shared" si="3"/>
        <v>36.009</v>
      </c>
      <c r="K18" s="45">
        <f t="shared" si="4"/>
        <v>36.009</v>
      </c>
      <c r="L18" s="45">
        <v>36.009</v>
      </c>
      <c r="M18" s="47"/>
      <c r="N18" s="57"/>
      <c r="O18" s="57"/>
      <c r="P18" s="25"/>
      <c r="Q18" s="25"/>
      <c r="R18" s="25"/>
      <c r="S18" s="25"/>
      <c r="T18" s="25"/>
      <c r="U18" s="25"/>
      <c r="V18" s="25" t="s">
        <v>387</v>
      </c>
      <c r="W18" s="25" t="s">
        <v>388</v>
      </c>
      <c r="X18" s="25" t="s">
        <v>407</v>
      </c>
      <c r="Y18" s="25" t="s">
        <v>232</v>
      </c>
      <c r="Z18" s="25"/>
    </row>
    <row r="19" s="48" customFormat="1" ht="59" customHeight="1" spans="1:26">
      <c r="A19" s="50" t="s">
        <v>187</v>
      </c>
      <c r="B19" s="51" t="s">
        <v>206</v>
      </c>
      <c r="C19" s="52"/>
      <c r="D19" s="53"/>
      <c r="E19" s="50"/>
      <c r="F19" s="50"/>
      <c r="G19" s="50"/>
      <c r="H19" s="50">
        <v>1</v>
      </c>
      <c r="I19" s="56">
        <f>SUM(I20)</f>
        <v>600</v>
      </c>
      <c r="J19" s="56">
        <f>SUM(J20)</f>
        <v>600</v>
      </c>
      <c r="K19" s="56">
        <f t="shared" ref="K19:U19" si="5">SUM(K20)</f>
        <v>600</v>
      </c>
      <c r="L19" s="56">
        <f t="shared" si="5"/>
        <v>600</v>
      </c>
      <c r="M19" s="56">
        <f t="shared" si="5"/>
        <v>0</v>
      </c>
      <c r="N19" s="56">
        <f t="shared" si="5"/>
        <v>0</v>
      </c>
      <c r="O19" s="56">
        <f t="shared" si="5"/>
        <v>0</v>
      </c>
      <c r="P19" s="56">
        <f t="shared" si="5"/>
        <v>0</v>
      </c>
      <c r="Q19" s="56">
        <f t="shared" si="5"/>
        <v>0</v>
      </c>
      <c r="R19" s="56">
        <f t="shared" si="5"/>
        <v>0</v>
      </c>
      <c r="S19" s="56">
        <f t="shared" si="5"/>
        <v>0</v>
      </c>
      <c r="T19" s="56">
        <f t="shared" si="5"/>
        <v>0</v>
      </c>
      <c r="U19" s="56">
        <f t="shared" si="5"/>
        <v>0</v>
      </c>
      <c r="V19" s="50"/>
      <c r="W19" s="50"/>
      <c r="X19" s="58"/>
      <c r="Y19" s="58"/>
      <c r="Z19" s="58"/>
    </row>
    <row r="20" s="49" customFormat="1" ht="170" customHeight="1" spans="1:26">
      <c r="A20" s="25">
        <v>10</v>
      </c>
      <c r="B20" s="55"/>
      <c r="C20" s="25" t="s">
        <v>411</v>
      </c>
      <c r="D20" s="25" t="s">
        <v>34</v>
      </c>
      <c r="E20" s="25" t="s">
        <v>209</v>
      </c>
      <c r="F20" s="25" t="s">
        <v>40</v>
      </c>
      <c r="G20" s="25" t="s">
        <v>412</v>
      </c>
      <c r="H20" s="27" t="s">
        <v>413</v>
      </c>
      <c r="I20" s="45">
        <v>600</v>
      </c>
      <c r="J20" s="45">
        <f>SUM(K20,S20:U20)</f>
        <v>600</v>
      </c>
      <c r="K20" s="45">
        <f>SUM(L20:R20)</f>
        <v>600</v>
      </c>
      <c r="L20" s="45">
        <v>600</v>
      </c>
      <c r="M20" s="47"/>
      <c r="N20" s="57"/>
      <c r="O20" s="57"/>
      <c r="P20" s="25"/>
      <c r="Q20" s="25"/>
      <c r="R20" s="25"/>
      <c r="S20" s="25"/>
      <c r="T20" s="25"/>
      <c r="U20" s="25"/>
      <c r="V20" s="25" t="s">
        <v>331</v>
      </c>
      <c r="W20" s="47" t="s">
        <v>332</v>
      </c>
      <c r="X20" s="25" t="s">
        <v>414</v>
      </c>
      <c r="Y20" s="25" t="s">
        <v>45</v>
      </c>
      <c r="Z20" s="25" t="s">
        <v>415</v>
      </c>
    </row>
    <row r="21" s="48" customFormat="1" ht="59" customHeight="1" spans="1:26">
      <c r="A21" s="50" t="s">
        <v>205</v>
      </c>
      <c r="B21" s="51" t="s">
        <v>225</v>
      </c>
      <c r="C21" s="52"/>
      <c r="D21" s="53"/>
      <c r="E21" s="50"/>
      <c r="F21" s="50"/>
      <c r="G21" s="50"/>
      <c r="H21" s="50">
        <v>7</v>
      </c>
      <c r="I21" s="56">
        <f>SUM(I22:I28)</f>
        <v>2292</v>
      </c>
      <c r="J21" s="56">
        <f t="shared" ref="J21:U21" si="6">SUM(J22:J28)</f>
        <v>2179</v>
      </c>
      <c r="K21" s="56">
        <f t="shared" si="6"/>
        <v>2179</v>
      </c>
      <c r="L21" s="56">
        <f t="shared" si="6"/>
        <v>2115</v>
      </c>
      <c r="M21" s="56">
        <f t="shared" si="6"/>
        <v>0</v>
      </c>
      <c r="N21" s="56">
        <f t="shared" si="6"/>
        <v>0</v>
      </c>
      <c r="O21" s="56">
        <f t="shared" si="6"/>
        <v>0</v>
      </c>
      <c r="P21" s="56">
        <f t="shared" si="6"/>
        <v>64</v>
      </c>
      <c r="Q21" s="56">
        <f t="shared" si="6"/>
        <v>0</v>
      </c>
      <c r="R21" s="56">
        <f t="shared" si="6"/>
        <v>0</v>
      </c>
      <c r="S21" s="56">
        <f t="shared" si="6"/>
        <v>0</v>
      </c>
      <c r="T21" s="56">
        <f t="shared" si="6"/>
        <v>0</v>
      </c>
      <c r="U21" s="56">
        <f t="shared" si="6"/>
        <v>0</v>
      </c>
      <c r="V21" s="50"/>
      <c r="W21" s="50"/>
      <c r="X21" s="58"/>
      <c r="Y21" s="58"/>
      <c r="Z21" s="58"/>
    </row>
    <row r="22" s="49" customFormat="1" ht="149" customHeight="1" spans="1:26">
      <c r="A22" s="25">
        <v>11</v>
      </c>
      <c r="B22" s="25" t="s">
        <v>270</v>
      </c>
      <c r="C22" s="25" t="s">
        <v>271</v>
      </c>
      <c r="D22" s="25" t="s">
        <v>34</v>
      </c>
      <c r="E22" s="25" t="s">
        <v>228</v>
      </c>
      <c r="F22" s="25" t="s">
        <v>40</v>
      </c>
      <c r="G22" s="25" t="s">
        <v>272</v>
      </c>
      <c r="H22" s="27" t="s">
        <v>416</v>
      </c>
      <c r="I22" s="45">
        <v>177</v>
      </c>
      <c r="J22" s="45">
        <f>SUM(K22,S22,T22,U22)</f>
        <v>64</v>
      </c>
      <c r="K22" s="45">
        <f>SUM(L22:R22)</f>
        <v>64</v>
      </c>
      <c r="L22" s="45"/>
      <c r="M22" s="57"/>
      <c r="N22" s="57"/>
      <c r="O22" s="57"/>
      <c r="P22" s="25">
        <v>64</v>
      </c>
      <c r="Q22" s="25"/>
      <c r="R22" s="25"/>
      <c r="S22" s="25"/>
      <c r="T22" s="25"/>
      <c r="U22" s="25"/>
      <c r="V22" s="25" t="s">
        <v>44</v>
      </c>
      <c r="W22" s="25" t="s">
        <v>45</v>
      </c>
      <c r="X22" s="25" t="s">
        <v>44</v>
      </c>
      <c r="Y22" s="25" t="s">
        <v>45</v>
      </c>
      <c r="Z22" s="25" t="s">
        <v>415</v>
      </c>
    </row>
    <row r="23" s="49" customFormat="1" ht="149" customHeight="1" spans="1:26">
      <c r="A23" s="25">
        <v>12</v>
      </c>
      <c r="B23" s="25"/>
      <c r="C23" s="25" t="s">
        <v>417</v>
      </c>
      <c r="D23" s="25" t="s">
        <v>34</v>
      </c>
      <c r="E23" s="25" t="s">
        <v>50</v>
      </c>
      <c r="F23" s="25" t="s">
        <v>40</v>
      </c>
      <c r="G23" s="25" t="s">
        <v>243</v>
      </c>
      <c r="H23" s="27" t="s">
        <v>418</v>
      </c>
      <c r="I23" s="45">
        <v>380</v>
      </c>
      <c r="J23" s="45">
        <f t="shared" ref="J23:J28" si="7">SUM(K23,S23,T23,U23)</f>
        <v>380</v>
      </c>
      <c r="K23" s="45">
        <f t="shared" ref="K23:K28" si="8">SUM(L23:R23)</f>
        <v>380</v>
      </c>
      <c r="L23" s="45">
        <v>380</v>
      </c>
      <c r="M23" s="57"/>
      <c r="N23" s="57"/>
      <c r="O23" s="57"/>
      <c r="P23" s="25"/>
      <c r="Q23" s="25"/>
      <c r="R23" s="25"/>
      <c r="S23" s="25"/>
      <c r="T23" s="25"/>
      <c r="U23" s="25"/>
      <c r="V23" s="25" t="s">
        <v>93</v>
      </c>
      <c r="W23" s="47" t="s">
        <v>94</v>
      </c>
      <c r="X23" s="25" t="s">
        <v>239</v>
      </c>
      <c r="Y23" s="25" t="s">
        <v>79</v>
      </c>
      <c r="Z23" s="25" t="s">
        <v>415</v>
      </c>
    </row>
    <row r="24" s="49" customFormat="1" ht="178" customHeight="1" spans="1:26">
      <c r="A24" s="25">
        <v>13</v>
      </c>
      <c r="B24" s="25"/>
      <c r="C24" s="25" t="s">
        <v>419</v>
      </c>
      <c r="D24" s="25" t="s">
        <v>34</v>
      </c>
      <c r="E24" s="25" t="s">
        <v>228</v>
      </c>
      <c r="F24" s="25" t="s">
        <v>40</v>
      </c>
      <c r="G24" s="25" t="s">
        <v>243</v>
      </c>
      <c r="H24" s="27" t="s">
        <v>420</v>
      </c>
      <c r="I24" s="45">
        <v>285</v>
      </c>
      <c r="J24" s="45">
        <f t="shared" si="7"/>
        <v>285</v>
      </c>
      <c r="K24" s="45">
        <f t="shared" si="8"/>
        <v>285</v>
      </c>
      <c r="L24" s="45">
        <v>285</v>
      </c>
      <c r="M24" s="57"/>
      <c r="N24" s="57"/>
      <c r="O24" s="57"/>
      <c r="P24" s="25"/>
      <c r="Q24" s="25"/>
      <c r="R24" s="25"/>
      <c r="S24" s="25"/>
      <c r="T24" s="25"/>
      <c r="U24" s="25"/>
      <c r="V24" s="25" t="s">
        <v>93</v>
      </c>
      <c r="W24" s="47" t="s">
        <v>94</v>
      </c>
      <c r="X24" s="25" t="s">
        <v>245</v>
      </c>
      <c r="Y24" s="25" t="s">
        <v>194</v>
      </c>
      <c r="Z24" s="25" t="s">
        <v>415</v>
      </c>
    </row>
    <row r="25" s="49" customFormat="1" ht="178" customHeight="1" spans="1:26">
      <c r="A25" s="25">
        <v>14</v>
      </c>
      <c r="B25" s="25"/>
      <c r="C25" s="25" t="s">
        <v>421</v>
      </c>
      <c r="D25" s="25" t="s">
        <v>34</v>
      </c>
      <c r="E25" s="25" t="s">
        <v>50</v>
      </c>
      <c r="F25" s="25" t="s">
        <v>40</v>
      </c>
      <c r="G25" s="25" t="s">
        <v>422</v>
      </c>
      <c r="H25" s="27" t="s">
        <v>423</v>
      </c>
      <c r="I25" s="45">
        <v>160</v>
      </c>
      <c r="J25" s="45">
        <f t="shared" si="7"/>
        <v>160</v>
      </c>
      <c r="K25" s="45">
        <f t="shared" si="8"/>
        <v>160</v>
      </c>
      <c r="L25" s="45">
        <v>160</v>
      </c>
      <c r="M25" s="57"/>
      <c r="N25" s="57"/>
      <c r="O25" s="57"/>
      <c r="P25" s="25"/>
      <c r="Q25" s="25"/>
      <c r="R25" s="25"/>
      <c r="S25" s="25"/>
      <c r="T25" s="25"/>
      <c r="U25" s="25"/>
      <c r="V25" s="25" t="s">
        <v>71</v>
      </c>
      <c r="W25" s="47" t="s">
        <v>72</v>
      </c>
      <c r="X25" s="25" t="s">
        <v>245</v>
      </c>
      <c r="Y25" s="25" t="s">
        <v>194</v>
      </c>
      <c r="Z25" s="25" t="s">
        <v>415</v>
      </c>
    </row>
    <row r="26" s="49" customFormat="1" ht="178" customHeight="1" spans="1:26">
      <c r="A26" s="25">
        <v>15</v>
      </c>
      <c r="B26" s="25"/>
      <c r="C26" s="25" t="s">
        <v>424</v>
      </c>
      <c r="D26" s="25" t="s">
        <v>34</v>
      </c>
      <c r="E26" s="25" t="s">
        <v>50</v>
      </c>
      <c r="F26" s="25" t="s">
        <v>40</v>
      </c>
      <c r="G26" s="25" t="s">
        <v>425</v>
      </c>
      <c r="H26" s="27" t="s">
        <v>426</v>
      </c>
      <c r="I26" s="45">
        <v>60</v>
      </c>
      <c r="J26" s="45">
        <f t="shared" si="7"/>
        <v>60</v>
      </c>
      <c r="K26" s="45">
        <f t="shared" si="8"/>
        <v>60</v>
      </c>
      <c r="L26" s="45">
        <v>60</v>
      </c>
      <c r="M26" s="57"/>
      <c r="N26" s="57"/>
      <c r="O26" s="57"/>
      <c r="P26" s="25"/>
      <c r="Q26" s="25"/>
      <c r="R26" s="25"/>
      <c r="S26" s="25"/>
      <c r="T26" s="25"/>
      <c r="U26" s="25"/>
      <c r="V26" s="25" t="s">
        <v>71</v>
      </c>
      <c r="W26" s="47" t="s">
        <v>72</v>
      </c>
      <c r="X26" s="25" t="s">
        <v>245</v>
      </c>
      <c r="Y26" s="25" t="s">
        <v>194</v>
      </c>
      <c r="Z26" s="25" t="s">
        <v>415</v>
      </c>
    </row>
    <row r="27" s="49" customFormat="1" ht="223" customHeight="1" spans="1:26">
      <c r="A27" s="25">
        <v>16</v>
      </c>
      <c r="B27" s="25"/>
      <c r="C27" s="25" t="s">
        <v>427</v>
      </c>
      <c r="D27" s="25" t="s">
        <v>34</v>
      </c>
      <c r="E27" s="25" t="s">
        <v>228</v>
      </c>
      <c r="F27" s="25" t="s">
        <v>40</v>
      </c>
      <c r="G27" s="25" t="s">
        <v>428</v>
      </c>
      <c r="H27" s="54" t="s">
        <v>429</v>
      </c>
      <c r="I27" s="45">
        <v>880</v>
      </c>
      <c r="J27" s="45">
        <f t="shared" si="7"/>
        <v>880</v>
      </c>
      <c r="K27" s="45">
        <f t="shared" si="8"/>
        <v>880</v>
      </c>
      <c r="L27" s="45">
        <v>880</v>
      </c>
      <c r="M27" s="57"/>
      <c r="N27" s="57"/>
      <c r="O27" s="57"/>
      <c r="P27" s="25"/>
      <c r="Q27" s="25"/>
      <c r="R27" s="25"/>
      <c r="S27" s="25"/>
      <c r="T27" s="25"/>
      <c r="U27" s="25"/>
      <c r="V27" s="25" t="s">
        <v>141</v>
      </c>
      <c r="W27" s="47" t="s">
        <v>142</v>
      </c>
      <c r="X27" s="25" t="s">
        <v>245</v>
      </c>
      <c r="Y27" s="25" t="s">
        <v>194</v>
      </c>
      <c r="Z27" s="25" t="s">
        <v>415</v>
      </c>
    </row>
    <row r="28" s="49" customFormat="1" ht="178" customHeight="1" spans="1:26">
      <c r="A28" s="25">
        <v>17</v>
      </c>
      <c r="B28" s="25"/>
      <c r="C28" s="25" t="s">
        <v>430</v>
      </c>
      <c r="D28" s="25" t="s">
        <v>34</v>
      </c>
      <c r="E28" s="25" t="s">
        <v>228</v>
      </c>
      <c r="F28" s="25" t="s">
        <v>40</v>
      </c>
      <c r="G28" s="25" t="s">
        <v>243</v>
      </c>
      <c r="H28" s="59" t="s">
        <v>431</v>
      </c>
      <c r="I28" s="45">
        <v>350</v>
      </c>
      <c r="J28" s="45">
        <f t="shared" si="7"/>
        <v>350</v>
      </c>
      <c r="K28" s="45">
        <f t="shared" si="8"/>
        <v>350</v>
      </c>
      <c r="L28" s="45">
        <v>350</v>
      </c>
      <c r="M28" s="57"/>
      <c r="N28" s="57"/>
      <c r="O28" s="57"/>
      <c r="P28" s="25"/>
      <c r="Q28" s="25"/>
      <c r="R28" s="25"/>
      <c r="S28" s="25"/>
      <c r="T28" s="25"/>
      <c r="U28" s="25"/>
      <c r="V28" s="25" t="s">
        <v>93</v>
      </c>
      <c r="W28" s="47" t="s">
        <v>94</v>
      </c>
      <c r="X28" s="25" t="s">
        <v>245</v>
      </c>
      <c r="Y28" s="25" t="s">
        <v>194</v>
      </c>
      <c r="Z28" s="25" t="s">
        <v>415</v>
      </c>
    </row>
    <row r="29" s="48" customFormat="1" ht="59" customHeight="1" spans="1:26">
      <c r="A29" s="50" t="s">
        <v>224</v>
      </c>
      <c r="B29" s="51" t="s">
        <v>279</v>
      </c>
      <c r="C29" s="52"/>
      <c r="D29" s="53"/>
      <c r="E29" s="50"/>
      <c r="F29" s="50"/>
      <c r="G29" s="50"/>
      <c r="H29" s="50">
        <v>2</v>
      </c>
      <c r="I29" s="56">
        <f>SUM(I30:I31)</f>
        <v>321</v>
      </c>
      <c r="J29" s="56">
        <f t="shared" ref="J29:U29" si="9">SUM(J30:J31)</f>
        <v>321</v>
      </c>
      <c r="K29" s="56">
        <f t="shared" si="9"/>
        <v>321</v>
      </c>
      <c r="L29" s="56">
        <f t="shared" si="9"/>
        <v>321</v>
      </c>
      <c r="M29" s="56">
        <f t="shared" si="9"/>
        <v>0</v>
      </c>
      <c r="N29" s="56">
        <f t="shared" si="9"/>
        <v>0</v>
      </c>
      <c r="O29" s="56">
        <f t="shared" si="9"/>
        <v>0</v>
      </c>
      <c r="P29" s="56">
        <f t="shared" si="9"/>
        <v>0</v>
      </c>
      <c r="Q29" s="56">
        <f t="shared" si="9"/>
        <v>0</v>
      </c>
      <c r="R29" s="56">
        <f t="shared" si="9"/>
        <v>0</v>
      </c>
      <c r="S29" s="56">
        <f t="shared" si="9"/>
        <v>0</v>
      </c>
      <c r="T29" s="56">
        <f t="shared" si="9"/>
        <v>0</v>
      </c>
      <c r="U29" s="56">
        <f t="shared" si="9"/>
        <v>0</v>
      </c>
      <c r="V29" s="50"/>
      <c r="W29" s="50"/>
      <c r="X29" s="58"/>
      <c r="Y29" s="58"/>
      <c r="Z29" s="58"/>
    </row>
    <row r="30" s="49" customFormat="1" ht="203" customHeight="1" spans="1:26">
      <c r="A30" s="25">
        <v>18</v>
      </c>
      <c r="B30" s="25"/>
      <c r="C30" s="25" t="s">
        <v>432</v>
      </c>
      <c r="D30" s="25" t="s">
        <v>34</v>
      </c>
      <c r="E30" s="25" t="s">
        <v>228</v>
      </c>
      <c r="F30" s="25" t="s">
        <v>40</v>
      </c>
      <c r="G30" s="25" t="s">
        <v>433</v>
      </c>
      <c r="H30" s="54" t="s">
        <v>434</v>
      </c>
      <c r="I30" s="45">
        <v>286</v>
      </c>
      <c r="J30" s="45">
        <v>286</v>
      </c>
      <c r="K30" s="45">
        <f>SUM(L30:R30)</f>
        <v>286</v>
      </c>
      <c r="L30" s="45">
        <v>286</v>
      </c>
      <c r="M30" s="57"/>
      <c r="N30" s="57"/>
      <c r="O30" s="57"/>
      <c r="P30" s="25"/>
      <c r="Q30" s="25"/>
      <c r="R30" s="25"/>
      <c r="S30" s="25"/>
      <c r="T30" s="25"/>
      <c r="U30" s="25"/>
      <c r="V30" s="25" t="s">
        <v>54</v>
      </c>
      <c r="W30" s="25" t="s">
        <v>55</v>
      </c>
      <c r="X30" s="25" t="s">
        <v>392</v>
      </c>
      <c r="Y30" s="25" t="s">
        <v>286</v>
      </c>
      <c r="Z30" s="25" t="s">
        <v>415</v>
      </c>
    </row>
    <row r="31" s="49" customFormat="1" ht="141" customHeight="1" spans="1:26">
      <c r="A31" s="25">
        <v>19</v>
      </c>
      <c r="B31" s="25"/>
      <c r="C31" s="25" t="s">
        <v>435</v>
      </c>
      <c r="D31" s="25" t="s">
        <v>34</v>
      </c>
      <c r="E31" s="25" t="s">
        <v>228</v>
      </c>
      <c r="F31" s="25" t="s">
        <v>40</v>
      </c>
      <c r="G31" s="25" t="s">
        <v>436</v>
      </c>
      <c r="H31" s="27" t="s">
        <v>437</v>
      </c>
      <c r="I31" s="45">
        <v>35</v>
      </c>
      <c r="J31" s="45">
        <v>35</v>
      </c>
      <c r="K31" s="45">
        <f>SUM(L31:R31)</f>
        <v>35</v>
      </c>
      <c r="L31" s="45">
        <v>35</v>
      </c>
      <c r="M31" s="57"/>
      <c r="N31" s="57"/>
      <c r="O31" s="57"/>
      <c r="P31" s="25"/>
      <c r="Q31" s="25"/>
      <c r="R31" s="25"/>
      <c r="S31" s="25"/>
      <c r="T31" s="25"/>
      <c r="U31" s="25"/>
      <c r="V31" s="25" t="s">
        <v>148</v>
      </c>
      <c r="W31" s="25" t="s">
        <v>149</v>
      </c>
      <c r="X31" s="25" t="s">
        <v>392</v>
      </c>
      <c r="Y31" s="25" t="s">
        <v>286</v>
      </c>
      <c r="Z31" s="25" t="s">
        <v>415</v>
      </c>
    </row>
    <row r="32" s="48" customFormat="1" ht="59" customHeight="1" spans="1:26">
      <c r="A32" s="50" t="s">
        <v>311</v>
      </c>
      <c r="B32" s="50" t="s">
        <v>324</v>
      </c>
      <c r="C32" s="50"/>
      <c r="D32" s="53"/>
      <c r="E32" s="50"/>
      <c r="F32" s="50"/>
      <c r="G32" s="50"/>
      <c r="H32" s="50">
        <v>2</v>
      </c>
      <c r="I32" s="56">
        <f>SUM(I33:I34)</f>
        <v>1330</v>
      </c>
      <c r="J32" s="56">
        <f t="shared" ref="J32:U32" si="10">SUM(J33:J34)</f>
        <v>1330</v>
      </c>
      <c r="K32" s="56">
        <f t="shared" si="10"/>
        <v>1330</v>
      </c>
      <c r="L32" s="56">
        <f t="shared" si="10"/>
        <v>1330</v>
      </c>
      <c r="M32" s="56">
        <f t="shared" si="10"/>
        <v>0</v>
      </c>
      <c r="N32" s="56">
        <f t="shared" si="10"/>
        <v>0</v>
      </c>
      <c r="O32" s="56">
        <f t="shared" si="10"/>
        <v>0</v>
      </c>
      <c r="P32" s="56">
        <f t="shared" si="10"/>
        <v>0</v>
      </c>
      <c r="Q32" s="56">
        <f t="shared" si="10"/>
        <v>0</v>
      </c>
      <c r="R32" s="56">
        <f t="shared" si="10"/>
        <v>0</v>
      </c>
      <c r="S32" s="56">
        <f t="shared" si="10"/>
        <v>0</v>
      </c>
      <c r="T32" s="56">
        <f t="shared" si="10"/>
        <v>0</v>
      </c>
      <c r="U32" s="56">
        <f t="shared" si="10"/>
        <v>0</v>
      </c>
      <c r="V32" s="50"/>
      <c r="W32" s="50"/>
      <c r="X32" s="58"/>
      <c r="Y32" s="58"/>
      <c r="Z32" s="58"/>
    </row>
    <row r="33" s="49" customFormat="1" ht="176" customHeight="1" spans="1:26">
      <c r="A33" s="25">
        <v>20</v>
      </c>
      <c r="B33" s="25"/>
      <c r="C33" s="25" t="s">
        <v>438</v>
      </c>
      <c r="D33" s="25" t="s">
        <v>324</v>
      </c>
      <c r="E33" s="25" t="s">
        <v>327</v>
      </c>
      <c r="F33" s="25" t="s">
        <v>40</v>
      </c>
      <c r="G33" s="25" t="s">
        <v>243</v>
      </c>
      <c r="H33" s="27" t="s">
        <v>439</v>
      </c>
      <c r="I33" s="45">
        <v>370</v>
      </c>
      <c r="J33" s="45">
        <f>SUM(K33,S33:U33)</f>
        <v>370</v>
      </c>
      <c r="K33" s="45">
        <f>SUM(L33:R33)</f>
        <v>370</v>
      </c>
      <c r="L33" s="45">
        <v>370</v>
      </c>
      <c r="M33" s="57"/>
      <c r="N33" s="57"/>
      <c r="O33" s="57"/>
      <c r="P33" s="25"/>
      <c r="Q33" s="25"/>
      <c r="R33" s="25"/>
      <c r="S33" s="25"/>
      <c r="T33" s="25"/>
      <c r="U33" s="25"/>
      <c r="V33" s="25" t="s">
        <v>93</v>
      </c>
      <c r="W33" s="47" t="s">
        <v>94</v>
      </c>
      <c r="X33" s="25" t="s">
        <v>440</v>
      </c>
      <c r="Y33" s="25" t="s">
        <v>334</v>
      </c>
      <c r="Z33" s="25"/>
    </row>
    <row r="34" s="49" customFormat="1" ht="136" customHeight="1" spans="1:26">
      <c r="A34" s="25">
        <v>21</v>
      </c>
      <c r="B34" s="25"/>
      <c r="C34" s="25" t="s">
        <v>441</v>
      </c>
      <c r="D34" s="25" t="s">
        <v>324</v>
      </c>
      <c r="E34" s="25" t="s">
        <v>327</v>
      </c>
      <c r="F34" s="25" t="s">
        <v>40</v>
      </c>
      <c r="G34" s="25" t="s">
        <v>442</v>
      </c>
      <c r="H34" s="27" t="s">
        <v>443</v>
      </c>
      <c r="I34" s="45">
        <v>960</v>
      </c>
      <c r="J34" s="45">
        <f>SUM(K34,S34:U34)</f>
        <v>960</v>
      </c>
      <c r="K34" s="45">
        <f>SUM(L34:R34)</f>
        <v>960</v>
      </c>
      <c r="L34" s="45">
        <v>960</v>
      </c>
      <c r="M34" s="57"/>
      <c r="N34" s="57"/>
      <c r="O34" s="57"/>
      <c r="P34" s="25"/>
      <c r="Q34" s="25"/>
      <c r="R34" s="25"/>
      <c r="S34" s="25"/>
      <c r="T34" s="25"/>
      <c r="U34" s="25"/>
      <c r="V34" s="25" t="s">
        <v>54</v>
      </c>
      <c r="W34" s="47" t="s">
        <v>55</v>
      </c>
      <c r="X34" s="25" t="s">
        <v>440</v>
      </c>
      <c r="Y34" s="25" t="s">
        <v>334</v>
      </c>
      <c r="Z34" s="25"/>
    </row>
    <row r="35" s="48" customFormat="1" ht="59" customHeight="1" spans="1:26">
      <c r="A35" s="50" t="s">
        <v>323</v>
      </c>
      <c r="B35" s="51" t="s">
        <v>366</v>
      </c>
      <c r="C35" s="52"/>
      <c r="D35" s="53"/>
      <c r="E35" s="50"/>
      <c r="F35" s="50"/>
      <c r="G35" s="50"/>
      <c r="H35" s="50">
        <v>1</v>
      </c>
      <c r="I35" s="56">
        <f>SUM(I36)</f>
        <v>900</v>
      </c>
      <c r="J35" s="56">
        <f t="shared" ref="J35:U35" si="11">SUM(J36)</f>
        <v>900</v>
      </c>
      <c r="K35" s="56">
        <f t="shared" si="11"/>
        <v>900</v>
      </c>
      <c r="L35" s="56">
        <f t="shared" si="11"/>
        <v>900</v>
      </c>
      <c r="M35" s="56">
        <f t="shared" si="11"/>
        <v>0</v>
      </c>
      <c r="N35" s="56">
        <f t="shared" si="11"/>
        <v>0</v>
      </c>
      <c r="O35" s="56">
        <f t="shared" si="11"/>
        <v>0</v>
      </c>
      <c r="P35" s="56">
        <f t="shared" si="11"/>
        <v>0</v>
      </c>
      <c r="Q35" s="56">
        <f t="shared" si="11"/>
        <v>0</v>
      </c>
      <c r="R35" s="56">
        <f t="shared" si="11"/>
        <v>0</v>
      </c>
      <c r="S35" s="56">
        <f t="shared" si="11"/>
        <v>0</v>
      </c>
      <c r="T35" s="56">
        <f t="shared" si="11"/>
        <v>0</v>
      </c>
      <c r="U35" s="56">
        <f t="shared" si="11"/>
        <v>0</v>
      </c>
      <c r="V35" s="50"/>
      <c r="W35" s="50"/>
      <c r="X35" s="58"/>
      <c r="Y35" s="58"/>
      <c r="Z35" s="58"/>
    </row>
    <row r="36" s="49" customFormat="1" ht="193" customHeight="1" spans="1:26">
      <c r="A36" s="25">
        <v>22</v>
      </c>
      <c r="B36" s="25" t="s">
        <v>367</v>
      </c>
      <c r="C36" s="25" t="s">
        <v>444</v>
      </c>
      <c r="D36" s="25" t="s">
        <v>369</v>
      </c>
      <c r="E36" s="25" t="s">
        <v>370</v>
      </c>
      <c r="F36" s="25" t="s">
        <v>40</v>
      </c>
      <c r="G36" s="25" t="s">
        <v>317</v>
      </c>
      <c r="H36" s="27" t="s">
        <v>445</v>
      </c>
      <c r="I36" s="45">
        <v>900</v>
      </c>
      <c r="J36" s="45">
        <f>SUM(K36,S36:U36)</f>
        <v>900</v>
      </c>
      <c r="K36" s="45">
        <f>SUM(L36:R36)</f>
        <v>900</v>
      </c>
      <c r="L36" s="45">
        <v>900</v>
      </c>
      <c r="M36" s="57"/>
      <c r="N36" s="57"/>
      <c r="O36" s="57"/>
      <c r="P36" s="25"/>
      <c r="Q36" s="25"/>
      <c r="R36" s="25"/>
      <c r="S36" s="25"/>
      <c r="T36" s="25"/>
      <c r="U36" s="25"/>
      <c r="V36" s="25" t="s">
        <v>372</v>
      </c>
      <c r="W36" s="47" t="s">
        <v>373</v>
      </c>
      <c r="X36" s="25" t="s">
        <v>372</v>
      </c>
      <c r="Y36" s="25" t="s">
        <v>373</v>
      </c>
      <c r="Z36" s="25" t="s">
        <v>415</v>
      </c>
    </row>
    <row r="37" s="48" customFormat="1" ht="59" customHeight="1" spans="1:32">
      <c r="A37" s="50" t="s">
        <v>365</v>
      </c>
      <c r="B37" s="51" t="s">
        <v>446</v>
      </c>
      <c r="C37" s="52"/>
      <c r="D37" s="53"/>
      <c r="E37" s="50"/>
      <c r="F37" s="50"/>
      <c r="G37" s="50"/>
      <c r="H37" s="50">
        <v>1</v>
      </c>
      <c r="I37" s="56">
        <f>SUM(I38)</f>
        <v>1466.5</v>
      </c>
      <c r="J37" s="56">
        <f>SUM(J38)</f>
        <v>1466.5</v>
      </c>
      <c r="K37" s="56">
        <f>SUM(K38)</f>
        <v>1466.5</v>
      </c>
      <c r="L37" s="56">
        <f>SUM(L38)</f>
        <v>1466.5</v>
      </c>
      <c r="M37" s="56"/>
      <c r="N37" s="56"/>
      <c r="O37" s="56"/>
      <c r="P37" s="56"/>
      <c r="Q37" s="56"/>
      <c r="R37" s="56"/>
      <c r="S37" s="56"/>
      <c r="T37" s="56"/>
      <c r="U37" s="56"/>
      <c r="V37" s="50"/>
      <c r="W37" s="50"/>
      <c r="X37" s="58"/>
      <c r="Y37" s="58"/>
      <c r="Z37" s="58"/>
      <c r="AF37" s="48" t="s">
        <v>447</v>
      </c>
    </row>
    <row r="38" s="49" customFormat="1" ht="193" customHeight="1" spans="1:26">
      <c r="A38" s="25">
        <v>23</v>
      </c>
      <c r="B38" s="25" t="s">
        <v>448</v>
      </c>
      <c r="C38" s="25" t="s">
        <v>449</v>
      </c>
      <c r="D38" s="25" t="s">
        <v>446</v>
      </c>
      <c r="E38" s="25" t="s">
        <v>450</v>
      </c>
      <c r="F38" s="25" t="s">
        <v>40</v>
      </c>
      <c r="G38" s="25" t="s">
        <v>282</v>
      </c>
      <c r="H38" s="27" t="s">
        <v>451</v>
      </c>
      <c r="I38" s="45">
        <v>1466.5</v>
      </c>
      <c r="J38" s="45">
        <f>SUM(K38,S38:U38)</f>
        <v>1466.5</v>
      </c>
      <c r="K38" s="45">
        <f>SUM(L38:R38)</f>
        <v>1466.5</v>
      </c>
      <c r="L38" s="45">
        <v>1466.5</v>
      </c>
      <c r="M38" s="57"/>
      <c r="N38" s="57"/>
      <c r="O38" s="57"/>
      <c r="P38" s="25"/>
      <c r="Q38" s="25"/>
      <c r="R38" s="25"/>
      <c r="S38" s="25"/>
      <c r="T38" s="25"/>
      <c r="U38" s="25"/>
      <c r="V38" s="25" t="s">
        <v>452</v>
      </c>
      <c r="W38" s="47" t="s">
        <v>453</v>
      </c>
      <c r="X38" s="25" t="s">
        <v>452</v>
      </c>
      <c r="Y38" s="47" t="s">
        <v>453</v>
      </c>
      <c r="Z38" s="25" t="s">
        <v>415</v>
      </c>
    </row>
  </sheetData>
  <sheetProtection formatCells="0" formatColumns="0" formatRows="0" insertRows="0" insertColumns="0" insertHyperlinks="0" deleteColumns="0" deleteRows="0" sort="0" autoFilter="0" pivotTables="0"/>
  <autoFilter ref="A7:Z38">
    <extLst/>
  </autoFilter>
  <mergeCells count="39">
    <mergeCell ref="A1:B1"/>
    <mergeCell ref="A2:Z2"/>
    <mergeCell ref="A3:D3"/>
    <mergeCell ref="K4:U4"/>
    <mergeCell ref="K5:R5"/>
    <mergeCell ref="L6:M6"/>
    <mergeCell ref="A8:F8"/>
    <mergeCell ref="B9:C9"/>
    <mergeCell ref="B10:C10"/>
    <mergeCell ref="B19:C19"/>
    <mergeCell ref="B21:C21"/>
    <mergeCell ref="B29:C29"/>
    <mergeCell ref="B32:C32"/>
    <mergeCell ref="B35:C35"/>
    <mergeCell ref="B37:C37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J4:J7"/>
    <mergeCell ref="K6:K7"/>
    <mergeCell ref="N6:N7"/>
    <mergeCell ref="O6:O7"/>
    <mergeCell ref="P6:P7"/>
    <mergeCell ref="Q6:Q7"/>
    <mergeCell ref="R6:R7"/>
    <mergeCell ref="S5:S7"/>
    <mergeCell ref="T5:T7"/>
    <mergeCell ref="U5:U7"/>
    <mergeCell ref="V4:V7"/>
    <mergeCell ref="W4:W7"/>
    <mergeCell ref="X4:X7"/>
    <mergeCell ref="Y4:Y7"/>
    <mergeCell ref="Z4:Z7"/>
  </mergeCells>
  <dataValidations count="4">
    <dataValidation type="list" allowBlank="1" showInputMessage="1" showErrorMessage="1" sqref="D19 D29 D32 D21:D22 D35:D36">
      <formula1>#REF!</formula1>
    </dataValidation>
    <dataValidation type="list" allowBlank="1" showInputMessage="1" showErrorMessage="1" sqref="E19 E29 E32 E12:E16 E21:E22 E35:E36">
      <formula1>INDIRECT(D12)</formula1>
    </dataValidation>
    <dataValidation type="list" allowBlank="1" showErrorMessage="1" sqref="E20 E5:E11 E17:E18 E23:E28 E30:E31 E33:E34 E37:E1048576" errorStyle="information">
      <formula1>"种植业基地,小型农田水利设施建设,农产品仓储保险冷链基础设施建设,养殖业基地,农业社会化服务,产业科技服务,休闲农业与乡村旅游,产业园（区）,市场建设和农村物流,小额贷款贴息,享受“雨露计划+”职业教育补助,帮扶车间（特色手工基地）建设,公益性岗位,技能培训,农村污水治理,农村供水保障设施建设,农村道路建设（通村路、通户路、小型桥梁等）,其他,基础设施配套,垃圾处理,项目管理费,项目子类型"</formula1>
    </dataValidation>
    <dataValidation type="list" allowBlank="1" showInputMessage="1" showErrorMessage="1" sqref="F38 F19:F20 F22:F36">
      <formula1>"新建,改建,扩建"</formula1>
    </dataValidation>
  </dataValidations>
  <pageMargins left="0.393055555555556" right="0.393055555555556" top="0.393055555555556" bottom="0.393055555555556" header="0.298611111111111" footer="0.298611111111111"/>
  <pageSetup paperSize="8" scale="33" fitToHeight="0" orientation="landscape" horizontalDpi="600"/>
  <headerFooter>
    <oddFooter>&amp;C第 &amp;P 页，共 &amp;N 页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Z36"/>
  <sheetViews>
    <sheetView showZeros="0" view="pageBreakPreview" zoomScale="40" zoomScaleNormal="30" workbookViewId="0">
      <pane xSplit="9" ySplit="9" topLeftCell="J19" activePane="bottomRight" state="frozen"/>
      <selection/>
      <selection pane="topRight"/>
      <selection pane="bottomLeft"/>
      <selection pane="bottomRight" activeCell="H4" sqref="H4:H7"/>
    </sheetView>
  </sheetViews>
  <sheetFormatPr defaultColWidth="9" defaultRowHeight="18.75"/>
  <cols>
    <col min="1" max="1" width="16.7333333333333" style="6" customWidth="1"/>
    <col min="2" max="2" width="17.6916666666667" style="7" hidden="1" customWidth="1"/>
    <col min="3" max="3" width="55" style="7" customWidth="1"/>
    <col min="4" max="4" width="15.7666666666667" style="7" customWidth="1"/>
    <col min="5" max="5" width="28.075" style="7" customWidth="1"/>
    <col min="6" max="6" width="13.2666666666667" style="7" customWidth="1"/>
    <col min="7" max="7" width="29.425" style="7" customWidth="1"/>
    <col min="8" max="8" width="141.533333333333" style="8" customWidth="1"/>
    <col min="9" max="9" width="21.7333333333333" style="9" customWidth="1"/>
    <col min="10" max="10" width="22.0583333333333" style="10" customWidth="1"/>
    <col min="11" max="11" width="30.7666666666667" style="10" customWidth="1"/>
    <col min="12" max="12" width="27.6916666666667" style="10" customWidth="1"/>
    <col min="13" max="13" width="20.925" style="11" customWidth="1"/>
    <col min="14" max="15" width="17.6916666666667" style="11" hidden="1" customWidth="1"/>
    <col min="16" max="16" width="19.9" style="7" customWidth="1"/>
    <col min="17" max="20" width="16.15" style="7" hidden="1" customWidth="1"/>
    <col min="21" max="21" width="22.3083333333333" style="7" hidden="1" customWidth="1"/>
    <col min="22" max="22" width="18.1166666666667" style="7" customWidth="1"/>
    <col min="23" max="23" width="21.7916666666667" style="7" customWidth="1"/>
    <col min="24" max="24" width="18.1166666666667" style="12" customWidth="1"/>
    <col min="25" max="25" width="18.1166666666667" style="13" customWidth="1"/>
    <col min="26" max="26" width="16" style="12" customWidth="1"/>
    <col min="27" max="16384" width="9" style="14"/>
  </cols>
  <sheetData>
    <row r="1" ht="58" customHeight="1" spans="1:2">
      <c r="A1" s="15" t="s">
        <v>0</v>
      </c>
      <c r="B1" s="15"/>
    </row>
    <row r="2" s="1" customFormat="1" ht="84" customHeight="1" spans="1:26">
      <c r="A2" s="16" t="s">
        <v>454</v>
      </c>
      <c r="B2" s="16"/>
      <c r="C2" s="16"/>
      <c r="D2" s="17"/>
      <c r="E2" s="17"/>
      <c r="F2" s="17"/>
      <c r="G2" s="16"/>
      <c r="H2" s="16"/>
      <c r="I2" s="29"/>
      <c r="J2" s="29"/>
      <c r="K2" s="30"/>
      <c r="L2" s="30"/>
      <c r="M2" s="31"/>
      <c r="N2" s="31"/>
      <c r="O2" s="31"/>
      <c r="P2" s="17"/>
      <c r="Q2" s="17"/>
      <c r="R2" s="17"/>
      <c r="S2" s="17"/>
      <c r="T2" s="17"/>
      <c r="U2" s="17"/>
      <c r="V2" s="17"/>
      <c r="W2" s="17"/>
      <c r="X2" s="16"/>
      <c r="Y2" s="16"/>
      <c r="Z2" s="16"/>
    </row>
    <row r="3" s="2" customFormat="1" ht="50" customHeight="1" spans="1:26">
      <c r="A3" s="18" t="s">
        <v>2</v>
      </c>
      <c r="B3" s="18"/>
      <c r="C3" s="18"/>
      <c r="D3" s="18"/>
      <c r="E3" s="19"/>
      <c r="F3" s="18"/>
      <c r="G3" s="18"/>
      <c r="H3" s="20"/>
      <c r="I3" s="32"/>
      <c r="J3" s="32"/>
      <c r="K3" s="32"/>
      <c r="L3" s="32">
        <f>L8-14728</f>
        <v>0</v>
      </c>
      <c r="M3" s="33"/>
      <c r="N3" s="33"/>
      <c r="O3" s="33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="3" customFormat="1" ht="100" customHeight="1" spans="1:26">
      <c r="A4" s="21" t="s">
        <v>3</v>
      </c>
      <c r="B4" s="21" t="s">
        <v>4</v>
      </c>
      <c r="C4" s="21" t="s">
        <v>5</v>
      </c>
      <c r="D4" s="21" t="s">
        <v>6</v>
      </c>
      <c r="E4" s="21" t="s">
        <v>7</v>
      </c>
      <c r="F4" s="21" t="s">
        <v>8</v>
      </c>
      <c r="G4" s="21" t="s">
        <v>9</v>
      </c>
      <c r="H4" s="21" t="s">
        <v>10</v>
      </c>
      <c r="I4" s="34" t="s">
        <v>13</v>
      </c>
      <c r="J4" s="35" t="s">
        <v>14</v>
      </c>
      <c r="K4" s="35" t="s">
        <v>15</v>
      </c>
      <c r="L4" s="35"/>
      <c r="M4" s="36"/>
      <c r="N4" s="36"/>
      <c r="O4" s="36"/>
      <c r="P4" s="21"/>
      <c r="Q4" s="21"/>
      <c r="R4" s="21"/>
      <c r="S4" s="21"/>
      <c r="T4" s="21"/>
      <c r="U4" s="21"/>
      <c r="V4" s="21" t="s">
        <v>11</v>
      </c>
      <c r="W4" s="21" t="s">
        <v>16</v>
      </c>
      <c r="X4" s="21" t="s">
        <v>17</v>
      </c>
      <c r="Y4" s="21" t="s">
        <v>16</v>
      </c>
      <c r="Z4" s="21" t="s">
        <v>18</v>
      </c>
    </row>
    <row r="5" s="3" customFormat="1" ht="100" customHeight="1" spans="1:26">
      <c r="A5" s="21"/>
      <c r="B5" s="21"/>
      <c r="C5" s="21"/>
      <c r="D5" s="21"/>
      <c r="E5" s="21"/>
      <c r="F5" s="21"/>
      <c r="G5" s="21"/>
      <c r="H5" s="21"/>
      <c r="I5" s="37"/>
      <c r="J5" s="35"/>
      <c r="K5" s="35" t="s">
        <v>19</v>
      </c>
      <c r="L5" s="35"/>
      <c r="M5" s="36"/>
      <c r="N5" s="36"/>
      <c r="O5" s="36"/>
      <c r="P5" s="21"/>
      <c r="Q5" s="21"/>
      <c r="R5" s="21"/>
      <c r="S5" s="21" t="s">
        <v>20</v>
      </c>
      <c r="T5" s="21" t="s">
        <v>21</v>
      </c>
      <c r="U5" s="21" t="s">
        <v>22</v>
      </c>
      <c r="V5" s="21"/>
      <c r="W5" s="21"/>
      <c r="X5" s="21"/>
      <c r="Y5" s="21"/>
      <c r="Z5" s="21"/>
    </row>
    <row r="6" s="3" customFormat="1" ht="57" customHeight="1" spans="1:26">
      <c r="A6" s="21"/>
      <c r="B6" s="21"/>
      <c r="C6" s="21"/>
      <c r="D6" s="21"/>
      <c r="E6" s="21"/>
      <c r="F6" s="21"/>
      <c r="G6" s="21"/>
      <c r="H6" s="21"/>
      <c r="I6" s="37"/>
      <c r="J6" s="35"/>
      <c r="K6" s="34" t="s">
        <v>23</v>
      </c>
      <c r="L6" s="38" t="s">
        <v>24</v>
      </c>
      <c r="M6" s="39"/>
      <c r="N6" s="40" t="s">
        <v>25</v>
      </c>
      <c r="O6" s="40" t="s">
        <v>26</v>
      </c>
      <c r="P6" s="41" t="s">
        <v>27</v>
      </c>
      <c r="Q6" s="41" t="s">
        <v>28</v>
      </c>
      <c r="R6" s="41" t="s">
        <v>29</v>
      </c>
      <c r="S6" s="21"/>
      <c r="T6" s="21"/>
      <c r="U6" s="21"/>
      <c r="V6" s="21"/>
      <c r="W6" s="21"/>
      <c r="X6" s="21"/>
      <c r="Y6" s="21"/>
      <c r="Z6" s="21"/>
    </row>
    <row r="7" s="3" customFormat="1" ht="66" customHeight="1" spans="1:26">
      <c r="A7" s="21"/>
      <c r="B7" s="21"/>
      <c r="C7" s="21"/>
      <c r="D7" s="21"/>
      <c r="E7" s="21"/>
      <c r="F7" s="21"/>
      <c r="G7" s="21"/>
      <c r="H7" s="21"/>
      <c r="I7" s="42"/>
      <c r="J7" s="35"/>
      <c r="K7" s="42"/>
      <c r="L7" s="35" t="s">
        <v>30</v>
      </c>
      <c r="M7" s="36" t="s">
        <v>31</v>
      </c>
      <c r="N7" s="43"/>
      <c r="O7" s="43"/>
      <c r="P7" s="44"/>
      <c r="Q7" s="44"/>
      <c r="R7" s="44"/>
      <c r="S7" s="21"/>
      <c r="T7" s="21"/>
      <c r="U7" s="21"/>
      <c r="V7" s="21"/>
      <c r="W7" s="21"/>
      <c r="X7" s="21"/>
      <c r="Y7" s="21"/>
      <c r="Z7" s="21"/>
    </row>
    <row r="8" s="4" customFormat="1" ht="62" customHeight="1" spans="1:26">
      <c r="A8" s="22" t="s">
        <v>32</v>
      </c>
      <c r="B8" s="22"/>
      <c r="C8" s="22"/>
      <c r="D8" s="22"/>
      <c r="E8" s="22"/>
      <c r="F8" s="22"/>
      <c r="G8" s="22"/>
      <c r="H8" s="23">
        <f>SUM(H9,H33,H35)</f>
        <v>21</v>
      </c>
      <c r="I8" s="23">
        <f>SUM(I9,I33,I35)</f>
        <v>15276.5</v>
      </c>
      <c r="J8" s="23">
        <f t="shared" ref="J8:U8" si="0">SUM(J9,J33,J35)</f>
        <v>14792</v>
      </c>
      <c r="K8" s="23">
        <f t="shared" si="0"/>
        <v>14792</v>
      </c>
      <c r="L8" s="23">
        <f t="shared" si="0"/>
        <v>14728</v>
      </c>
      <c r="M8" s="23">
        <f t="shared" si="0"/>
        <v>0</v>
      </c>
      <c r="N8" s="23">
        <f t="shared" si="0"/>
        <v>0</v>
      </c>
      <c r="O8" s="23">
        <f t="shared" si="0"/>
        <v>0</v>
      </c>
      <c r="P8" s="23">
        <f t="shared" si="0"/>
        <v>64</v>
      </c>
      <c r="Q8" s="23">
        <f t="shared" si="0"/>
        <v>0</v>
      </c>
      <c r="R8" s="23">
        <f t="shared" si="0"/>
        <v>0</v>
      </c>
      <c r="S8" s="23">
        <f t="shared" si="0"/>
        <v>0</v>
      </c>
      <c r="T8" s="23">
        <f t="shared" si="0"/>
        <v>0</v>
      </c>
      <c r="U8" s="23">
        <f t="shared" si="0"/>
        <v>0</v>
      </c>
      <c r="V8" s="46"/>
      <c r="W8" s="46"/>
      <c r="X8" s="47"/>
      <c r="Y8" s="47"/>
      <c r="Z8" s="47"/>
    </row>
    <row r="9" s="48" customFormat="1" ht="59" customHeight="1" spans="1:26">
      <c r="A9" s="50" t="s">
        <v>33</v>
      </c>
      <c r="B9" s="51" t="s">
        <v>34</v>
      </c>
      <c r="C9" s="52"/>
      <c r="D9" s="53"/>
      <c r="E9" s="50"/>
      <c r="F9" s="50"/>
      <c r="G9" s="50"/>
      <c r="H9" s="50">
        <f>SUM(H10,H20,H22,H30)</f>
        <v>19</v>
      </c>
      <c r="I9" s="50">
        <f>SUM(I10,I20,I22,I30,I33)</f>
        <v>12910</v>
      </c>
      <c r="J9" s="50">
        <f t="shared" ref="J9:U9" si="1">SUM(J10,J20,J22,J30,J33)</f>
        <v>12425.5</v>
      </c>
      <c r="K9" s="50">
        <f t="shared" si="1"/>
        <v>12425.5</v>
      </c>
      <c r="L9" s="50">
        <f t="shared" si="1"/>
        <v>12361.5</v>
      </c>
      <c r="M9" s="50">
        <f t="shared" si="1"/>
        <v>0</v>
      </c>
      <c r="N9" s="50">
        <f t="shared" si="1"/>
        <v>0</v>
      </c>
      <c r="O9" s="50">
        <f t="shared" si="1"/>
        <v>0</v>
      </c>
      <c r="P9" s="50">
        <f t="shared" si="1"/>
        <v>64</v>
      </c>
      <c r="Q9" s="50">
        <f t="shared" si="1"/>
        <v>0</v>
      </c>
      <c r="R9" s="50">
        <f t="shared" si="1"/>
        <v>0</v>
      </c>
      <c r="S9" s="50">
        <f t="shared" si="1"/>
        <v>0</v>
      </c>
      <c r="T9" s="50">
        <f t="shared" si="1"/>
        <v>0</v>
      </c>
      <c r="U9" s="50">
        <f t="shared" si="1"/>
        <v>0</v>
      </c>
      <c r="V9" s="50"/>
      <c r="W9" s="50"/>
      <c r="X9" s="58"/>
      <c r="Y9" s="58"/>
      <c r="Z9" s="58"/>
    </row>
    <row r="10" s="48" customFormat="1" ht="59" customHeight="1" spans="1:26">
      <c r="A10" s="50" t="s">
        <v>35</v>
      </c>
      <c r="B10" s="51" t="s">
        <v>384</v>
      </c>
      <c r="C10" s="52"/>
      <c r="D10" s="53"/>
      <c r="E10" s="50"/>
      <c r="F10" s="50"/>
      <c r="G10" s="50"/>
      <c r="H10" s="50">
        <v>9</v>
      </c>
      <c r="I10" s="56">
        <f>SUM(I11:I19)</f>
        <v>9037</v>
      </c>
      <c r="J10" s="56">
        <f>SUM(J11:J19)</f>
        <v>8665.5</v>
      </c>
      <c r="K10" s="56">
        <f>SUM(K11:K19)</f>
        <v>8665.5</v>
      </c>
      <c r="L10" s="56">
        <f>SUM(L11:L19)</f>
        <v>8665.5</v>
      </c>
      <c r="M10" s="56">
        <f t="shared" ref="I10:U10" si="2">SUM(M12:M15)</f>
        <v>0</v>
      </c>
      <c r="N10" s="56">
        <f t="shared" si="2"/>
        <v>0</v>
      </c>
      <c r="O10" s="56">
        <f t="shared" si="2"/>
        <v>0</v>
      </c>
      <c r="P10" s="56">
        <f t="shared" si="2"/>
        <v>0</v>
      </c>
      <c r="Q10" s="56">
        <f t="shared" si="2"/>
        <v>0</v>
      </c>
      <c r="R10" s="56">
        <f t="shared" si="2"/>
        <v>0</v>
      </c>
      <c r="S10" s="56">
        <f t="shared" si="2"/>
        <v>0</v>
      </c>
      <c r="T10" s="56">
        <f t="shared" si="2"/>
        <v>0</v>
      </c>
      <c r="U10" s="56">
        <f t="shared" si="2"/>
        <v>0</v>
      </c>
      <c r="V10" s="50"/>
      <c r="W10" s="50"/>
      <c r="X10" s="58"/>
      <c r="Y10" s="58"/>
      <c r="Z10" s="58"/>
    </row>
    <row r="11" s="49" customFormat="1" ht="188" customHeight="1" spans="1:26">
      <c r="A11" s="25">
        <v>1</v>
      </c>
      <c r="B11" s="25"/>
      <c r="C11" s="25" t="s">
        <v>405</v>
      </c>
      <c r="D11" s="25" t="s">
        <v>34</v>
      </c>
      <c r="E11" s="25" t="s">
        <v>50</v>
      </c>
      <c r="F11" s="25" t="s">
        <v>40</v>
      </c>
      <c r="G11" s="25" t="s">
        <v>317</v>
      </c>
      <c r="H11" s="27" t="s">
        <v>455</v>
      </c>
      <c r="I11" s="45">
        <v>150</v>
      </c>
      <c r="J11" s="45">
        <f t="shared" ref="J11:J19" si="3">SUM(K11,S11,T11,U11)</f>
        <v>100</v>
      </c>
      <c r="K11" s="45">
        <f t="shared" ref="K11:K19" si="4">SUM(L11:R11)</f>
        <v>100</v>
      </c>
      <c r="L11" s="45">
        <v>100</v>
      </c>
      <c r="M11" s="57"/>
      <c r="N11" s="57"/>
      <c r="O11" s="57"/>
      <c r="P11" s="25"/>
      <c r="Q11" s="25"/>
      <c r="R11" s="25"/>
      <c r="S11" s="25"/>
      <c r="T11" s="25"/>
      <c r="U11" s="25"/>
      <c r="V11" s="25" t="s">
        <v>387</v>
      </c>
      <c r="W11" s="25" t="s">
        <v>388</v>
      </c>
      <c r="X11" s="25" t="s">
        <v>407</v>
      </c>
      <c r="Y11" s="25" t="s">
        <v>232</v>
      </c>
      <c r="Z11" s="25"/>
    </row>
    <row r="12" s="49" customFormat="1" ht="318" customHeight="1" spans="1:26">
      <c r="A12" s="25">
        <v>2</v>
      </c>
      <c r="B12" s="25"/>
      <c r="C12" s="25" t="s">
        <v>390</v>
      </c>
      <c r="D12" s="25" t="s">
        <v>34</v>
      </c>
      <c r="E12" s="25" t="s">
        <v>209</v>
      </c>
      <c r="F12" s="25" t="s">
        <v>40</v>
      </c>
      <c r="G12" s="25" t="s">
        <v>317</v>
      </c>
      <c r="H12" s="54" t="s">
        <v>456</v>
      </c>
      <c r="I12" s="45">
        <v>1797</v>
      </c>
      <c r="J12" s="45">
        <f t="shared" si="3"/>
        <v>1797</v>
      </c>
      <c r="K12" s="45">
        <f t="shared" si="4"/>
        <v>1797</v>
      </c>
      <c r="L12" s="45">
        <f>5990*0.3</f>
        <v>1797</v>
      </c>
      <c r="M12" s="57"/>
      <c r="N12" s="57"/>
      <c r="O12" s="57"/>
      <c r="P12" s="25"/>
      <c r="Q12" s="25"/>
      <c r="R12" s="25"/>
      <c r="S12" s="25"/>
      <c r="T12" s="25"/>
      <c r="U12" s="25"/>
      <c r="V12" s="25" t="s">
        <v>387</v>
      </c>
      <c r="W12" s="25" t="s">
        <v>388</v>
      </c>
      <c r="X12" s="25" t="s">
        <v>392</v>
      </c>
      <c r="Y12" s="25" t="s">
        <v>286</v>
      </c>
      <c r="Z12" s="25"/>
    </row>
    <row r="13" s="49" customFormat="1" ht="323" customHeight="1" spans="1:26">
      <c r="A13" s="25">
        <v>3</v>
      </c>
      <c r="B13" s="25"/>
      <c r="C13" s="25" t="s">
        <v>394</v>
      </c>
      <c r="D13" s="25" t="s">
        <v>34</v>
      </c>
      <c r="E13" s="25" t="s">
        <v>209</v>
      </c>
      <c r="F13" s="25" t="s">
        <v>40</v>
      </c>
      <c r="G13" s="25" t="s">
        <v>317</v>
      </c>
      <c r="H13" s="54" t="s">
        <v>457</v>
      </c>
      <c r="I13" s="45">
        <v>650</v>
      </c>
      <c r="J13" s="45">
        <f t="shared" si="3"/>
        <v>637.08</v>
      </c>
      <c r="K13" s="45">
        <f t="shared" si="4"/>
        <v>637.08</v>
      </c>
      <c r="L13" s="45">
        <f>15927*0.04</f>
        <v>637.08</v>
      </c>
      <c r="M13" s="57"/>
      <c r="N13" s="57"/>
      <c r="O13" s="57"/>
      <c r="P13" s="25"/>
      <c r="Q13" s="25"/>
      <c r="R13" s="25"/>
      <c r="S13" s="25"/>
      <c r="T13" s="25"/>
      <c r="U13" s="25"/>
      <c r="V13" s="25" t="s">
        <v>387</v>
      </c>
      <c r="W13" s="25" t="s">
        <v>388</v>
      </c>
      <c r="X13" s="25" t="s">
        <v>392</v>
      </c>
      <c r="Y13" s="25" t="s">
        <v>286</v>
      </c>
      <c r="Z13" s="25"/>
    </row>
    <row r="14" s="49" customFormat="1" ht="240" customHeight="1" spans="1:26">
      <c r="A14" s="25">
        <v>4</v>
      </c>
      <c r="B14" s="25"/>
      <c r="C14" s="25" t="s">
        <v>397</v>
      </c>
      <c r="D14" s="25" t="s">
        <v>34</v>
      </c>
      <c r="E14" s="25" t="s">
        <v>209</v>
      </c>
      <c r="F14" s="25" t="s">
        <v>40</v>
      </c>
      <c r="G14" s="25" t="s">
        <v>317</v>
      </c>
      <c r="H14" s="54" t="s">
        <v>458</v>
      </c>
      <c r="I14" s="45">
        <v>3000</v>
      </c>
      <c r="J14" s="45">
        <f t="shared" si="3"/>
        <v>2984</v>
      </c>
      <c r="K14" s="45">
        <f t="shared" si="4"/>
        <v>2984</v>
      </c>
      <c r="L14" s="45">
        <f>14920*0.2</f>
        <v>2984</v>
      </c>
      <c r="M14" s="57"/>
      <c r="N14" s="57"/>
      <c r="O14" s="57"/>
      <c r="P14" s="25"/>
      <c r="Q14" s="25"/>
      <c r="R14" s="25"/>
      <c r="S14" s="25"/>
      <c r="T14" s="25"/>
      <c r="U14" s="25"/>
      <c r="V14" s="25" t="s">
        <v>387</v>
      </c>
      <c r="W14" s="25" t="s">
        <v>388</v>
      </c>
      <c r="X14" s="25" t="s">
        <v>392</v>
      </c>
      <c r="Y14" s="25" t="s">
        <v>286</v>
      </c>
      <c r="Z14" s="25"/>
    </row>
    <row r="15" s="49" customFormat="1" ht="228" customHeight="1" spans="1:26">
      <c r="A15" s="25">
        <v>5</v>
      </c>
      <c r="B15" s="25"/>
      <c r="C15" s="25" t="s">
        <v>400</v>
      </c>
      <c r="D15" s="25" t="s">
        <v>34</v>
      </c>
      <c r="E15" s="25" t="s">
        <v>209</v>
      </c>
      <c r="F15" s="25" t="s">
        <v>40</v>
      </c>
      <c r="G15" s="25" t="s">
        <v>317</v>
      </c>
      <c r="H15" s="54" t="s">
        <v>459</v>
      </c>
      <c r="I15" s="45">
        <v>3200</v>
      </c>
      <c r="J15" s="45">
        <f t="shared" si="3"/>
        <v>2965.5</v>
      </c>
      <c r="K15" s="45">
        <f t="shared" si="4"/>
        <v>2965.5</v>
      </c>
      <c r="L15" s="45">
        <v>2965.5</v>
      </c>
      <c r="M15" s="57"/>
      <c r="N15" s="57"/>
      <c r="O15" s="57"/>
      <c r="P15" s="25"/>
      <c r="Q15" s="25"/>
      <c r="R15" s="25"/>
      <c r="S15" s="25"/>
      <c r="T15" s="25"/>
      <c r="U15" s="25"/>
      <c r="V15" s="25" t="s">
        <v>387</v>
      </c>
      <c r="W15" s="25" t="s">
        <v>388</v>
      </c>
      <c r="X15" s="25" t="s">
        <v>392</v>
      </c>
      <c r="Y15" s="25" t="s">
        <v>286</v>
      </c>
      <c r="Z15" s="25"/>
    </row>
    <row r="16" s="49" customFormat="1" ht="228" customHeight="1" spans="1:26">
      <c r="A16" s="25">
        <v>6</v>
      </c>
      <c r="B16" s="25"/>
      <c r="C16" s="25" t="s">
        <v>460</v>
      </c>
      <c r="D16" s="25" t="s">
        <v>34</v>
      </c>
      <c r="E16" s="25" t="s">
        <v>209</v>
      </c>
      <c r="F16" s="25" t="s">
        <v>40</v>
      </c>
      <c r="G16" s="25" t="s">
        <v>317</v>
      </c>
      <c r="H16" s="54" t="s">
        <v>461</v>
      </c>
      <c r="I16" s="45">
        <v>50</v>
      </c>
      <c r="J16" s="45">
        <f t="shared" si="3"/>
        <v>37.68</v>
      </c>
      <c r="K16" s="45">
        <f t="shared" si="4"/>
        <v>37.68</v>
      </c>
      <c r="L16" s="45">
        <f>12560*0.003</f>
        <v>37.68</v>
      </c>
      <c r="M16" s="57"/>
      <c r="N16" s="57"/>
      <c r="O16" s="57"/>
      <c r="P16" s="25"/>
      <c r="Q16" s="25"/>
      <c r="R16" s="25"/>
      <c r="S16" s="25"/>
      <c r="T16" s="25"/>
      <c r="U16" s="25"/>
      <c r="V16" s="25" t="s">
        <v>387</v>
      </c>
      <c r="W16" s="25" t="s">
        <v>388</v>
      </c>
      <c r="X16" s="25" t="s">
        <v>392</v>
      </c>
      <c r="Y16" s="25" t="s">
        <v>286</v>
      </c>
      <c r="Z16" s="25"/>
    </row>
    <row r="17" s="49" customFormat="1" ht="228" customHeight="1" spans="1:26">
      <c r="A17" s="25">
        <v>7</v>
      </c>
      <c r="B17" s="25"/>
      <c r="C17" s="25" t="s">
        <v>462</v>
      </c>
      <c r="D17" s="25" t="s">
        <v>34</v>
      </c>
      <c r="E17" s="25" t="s">
        <v>209</v>
      </c>
      <c r="F17" s="25" t="s">
        <v>40</v>
      </c>
      <c r="G17" s="25" t="s">
        <v>317</v>
      </c>
      <c r="H17" s="54" t="s">
        <v>463</v>
      </c>
      <c r="I17" s="45">
        <v>50</v>
      </c>
      <c r="J17" s="45">
        <f t="shared" si="3"/>
        <v>39.1</v>
      </c>
      <c r="K17" s="45">
        <f t="shared" si="4"/>
        <v>39.1</v>
      </c>
      <c r="L17" s="45">
        <f>0.02*1955</f>
        <v>39.1</v>
      </c>
      <c r="M17" s="57"/>
      <c r="N17" s="57"/>
      <c r="O17" s="57"/>
      <c r="P17" s="25"/>
      <c r="Q17" s="25"/>
      <c r="R17" s="25"/>
      <c r="S17" s="25"/>
      <c r="T17" s="25"/>
      <c r="U17" s="25"/>
      <c r="V17" s="25" t="s">
        <v>387</v>
      </c>
      <c r="W17" s="25" t="s">
        <v>388</v>
      </c>
      <c r="X17" s="25" t="s">
        <v>392</v>
      </c>
      <c r="Y17" s="25" t="s">
        <v>286</v>
      </c>
      <c r="Z17" s="25"/>
    </row>
    <row r="18" s="49" customFormat="1" ht="228" customHeight="1" spans="1:26">
      <c r="A18" s="25">
        <v>8</v>
      </c>
      <c r="B18" s="25"/>
      <c r="C18" s="25" t="s">
        <v>464</v>
      </c>
      <c r="D18" s="25" t="s">
        <v>34</v>
      </c>
      <c r="E18" s="25" t="s">
        <v>50</v>
      </c>
      <c r="F18" s="25" t="s">
        <v>40</v>
      </c>
      <c r="G18" s="25" t="s">
        <v>317</v>
      </c>
      <c r="H18" s="54" t="s">
        <v>465</v>
      </c>
      <c r="I18" s="45">
        <v>60</v>
      </c>
      <c r="J18" s="45">
        <f t="shared" si="3"/>
        <v>32.04</v>
      </c>
      <c r="K18" s="45">
        <f t="shared" si="4"/>
        <v>32.04</v>
      </c>
      <c r="L18" s="45">
        <f>2136*0.015</f>
        <v>32.04</v>
      </c>
      <c r="M18" s="57"/>
      <c r="N18" s="57"/>
      <c r="O18" s="57"/>
      <c r="P18" s="25"/>
      <c r="Q18" s="25"/>
      <c r="R18" s="25"/>
      <c r="S18" s="25"/>
      <c r="T18" s="25"/>
      <c r="U18" s="25"/>
      <c r="V18" s="25" t="s">
        <v>387</v>
      </c>
      <c r="W18" s="25" t="s">
        <v>388</v>
      </c>
      <c r="X18" s="25" t="s">
        <v>466</v>
      </c>
      <c r="Y18" s="25" t="s">
        <v>167</v>
      </c>
      <c r="Z18" s="25"/>
    </row>
    <row r="19" s="49" customFormat="1" ht="228" customHeight="1" spans="1:26">
      <c r="A19" s="25">
        <v>9</v>
      </c>
      <c r="B19" s="55"/>
      <c r="C19" s="25" t="s">
        <v>403</v>
      </c>
      <c r="D19" s="25" t="s">
        <v>34</v>
      </c>
      <c r="E19" s="25" t="s">
        <v>209</v>
      </c>
      <c r="F19" s="25" t="s">
        <v>40</v>
      </c>
      <c r="G19" s="25" t="s">
        <v>317</v>
      </c>
      <c r="H19" s="54" t="s">
        <v>467</v>
      </c>
      <c r="I19" s="45">
        <v>80</v>
      </c>
      <c r="J19" s="45">
        <f t="shared" si="3"/>
        <v>73.1</v>
      </c>
      <c r="K19" s="45">
        <f t="shared" si="4"/>
        <v>73.1</v>
      </c>
      <c r="L19" s="45">
        <f>73100*0.001</f>
        <v>73.1</v>
      </c>
      <c r="M19" s="57"/>
      <c r="N19" s="57"/>
      <c r="O19" s="57"/>
      <c r="P19" s="25"/>
      <c r="Q19" s="25"/>
      <c r="R19" s="25"/>
      <c r="S19" s="25"/>
      <c r="T19" s="25"/>
      <c r="U19" s="25"/>
      <c r="V19" s="25" t="s">
        <v>387</v>
      </c>
      <c r="W19" s="25" t="s">
        <v>388</v>
      </c>
      <c r="X19" s="25" t="s">
        <v>392</v>
      </c>
      <c r="Y19" s="25" t="s">
        <v>286</v>
      </c>
      <c r="Z19" s="25"/>
    </row>
    <row r="20" s="48" customFormat="1" ht="59" customHeight="1" spans="1:26">
      <c r="A20" s="50" t="s">
        <v>187</v>
      </c>
      <c r="B20" s="51" t="s">
        <v>206</v>
      </c>
      <c r="C20" s="52"/>
      <c r="D20" s="53"/>
      <c r="E20" s="50"/>
      <c r="F20" s="50"/>
      <c r="G20" s="50"/>
      <c r="H20" s="50">
        <v>1</v>
      </c>
      <c r="I20" s="56">
        <f t="shared" ref="I20:U20" si="5">SUM(I21)</f>
        <v>600</v>
      </c>
      <c r="J20" s="56">
        <f t="shared" si="5"/>
        <v>600</v>
      </c>
      <c r="K20" s="56">
        <f t="shared" si="5"/>
        <v>600</v>
      </c>
      <c r="L20" s="56">
        <f t="shared" si="5"/>
        <v>600</v>
      </c>
      <c r="M20" s="56">
        <f t="shared" si="5"/>
        <v>0</v>
      </c>
      <c r="N20" s="56">
        <f t="shared" si="5"/>
        <v>0</v>
      </c>
      <c r="O20" s="56">
        <f t="shared" si="5"/>
        <v>0</v>
      </c>
      <c r="P20" s="56">
        <f t="shared" si="5"/>
        <v>0</v>
      </c>
      <c r="Q20" s="56">
        <f t="shared" si="5"/>
        <v>0</v>
      </c>
      <c r="R20" s="56">
        <f t="shared" si="5"/>
        <v>0</v>
      </c>
      <c r="S20" s="56">
        <f t="shared" si="5"/>
        <v>0</v>
      </c>
      <c r="T20" s="56">
        <f t="shared" si="5"/>
        <v>0</v>
      </c>
      <c r="U20" s="56">
        <f t="shared" si="5"/>
        <v>0</v>
      </c>
      <c r="V20" s="50"/>
      <c r="W20" s="50"/>
      <c r="X20" s="58"/>
      <c r="Y20" s="58"/>
      <c r="Z20" s="58"/>
    </row>
    <row r="21" s="49" customFormat="1" ht="170" customHeight="1" spans="1:26">
      <c r="A21" s="25">
        <v>10</v>
      </c>
      <c r="B21" s="55"/>
      <c r="C21" s="25" t="s">
        <v>411</v>
      </c>
      <c r="D21" s="25" t="s">
        <v>34</v>
      </c>
      <c r="E21" s="25" t="s">
        <v>209</v>
      </c>
      <c r="F21" s="25" t="s">
        <v>40</v>
      </c>
      <c r="G21" s="25" t="s">
        <v>412</v>
      </c>
      <c r="H21" s="27" t="s">
        <v>468</v>
      </c>
      <c r="I21" s="45">
        <v>600</v>
      </c>
      <c r="J21" s="45">
        <f>SUM(K21,S21:U21)</f>
        <v>600</v>
      </c>
      <c r="K21" s="45">
        <f t="shared" ref="K21:K29" si="6">SUM(L21:R21)</f>
        <v>600</v>
      </c>
      <c r="L21" s="45">
        <v>600</v>
      </c>
      <c r="M21" s="47"/>
      <c r="N21" s="57"/>
      <c r="O21" s="57"/>
      <c r="P21" s="25"/>
      <c r="Q21" s="25"/>
      <c r="R21" s="25"/>
      <c r="S21" s="25"/>
      <c r="T21" s="25"/>
      <c r="U21" s="25"/>
      <c r="V21" s="25" t="s">
        <v>331</v>
      </c>
      <c r="W21" s="47" t="s">
        <v>332</v>
      </c>
      <c r="X21" s="25" t="s">
        <v>414</v>
      </c>
      <c r="Y21" s="25" t="s">
        <v>45</v>
      </c>
      <c r="Z21" s="25"/>
    </row>
    <row r="22" s="48" customFormat="1" ht="74" customHeight="1" spans="1:26">
      <c r="A22" s="50" t="s">
        <v>205</v>
      </c>
      <c r="B22" s="51" t="s">
        <v>225</v>
      </c>
      <c r="C22" s="52"/>
      <c r="D22" s="53"/>
      <c r="E22" s="50"/>
      <c r="F22" s="50"/>
      <c r="G22" s="50"/>
      <c r="H22" s="50">
        <v>7</v>
      </c>
      <c r="I22" s="56">
        <f t="shared" ref="I22:U22" si="7">SUM(I23:I29)</f>
        <v>2292</v>
      </c>
      <c r="J22" s="56">
        <f t="shared" si="7"/>
        <v>2179</v>
      </c>
      <c r="K22" s="56">
        <f t="shared" si="7"/>
        <v>2179</v>
      </c>
      <c r="L22" s="56">
        <f t="shared" si="7"/>
        <v>2115</v>
      </c>
      <c r="M22" s="56">
        <f t="shared" si="7"/>
        <v>0</v>
      </c>
      <c r="N22" s="56">
        <f t="shared" si="7"/>
        <v>0</v>
      </c>
      <c r="O22" s="56">
        <f t="shared" si="7"/>
        <v>0</v>
      </c>
      <c r="P22" s="56">
        <f t="shared" si="7"/>
        <v>64</v>
      </c>
      <c r="Q22" s="56">
        <f t="shared" si="7"/>
        <v>0</v>
      </c>
      <c r="R22" s="56">
        <f t="shared" si="7"/>
        <v>0</v>
      </c>
      <c r="S22" s="56">
        <f t="shared" si="7"/>
        <v>0</v>
      </c>
      <c r="T22" s="56">
        <f t="shared" si="7"/>
        <v>0</v>
      </c>
      <c r="U22" s="56">
        <f t="shared" si="7"/>
        <v>0</v>
      </c>
      <c r="V22" s="50"/>
      <c r="W22" s="50"/>
      <c r="X22" s="58"/>
      <c r="Y22" s="58"/>
      <c r="Z22" s="58"/>
    </row>
    <row r="23" s="49" customFormat="1" ht="149" customHeight="1" spans="1:26">
      <c r="A23" s="25">
        <v>11</v>
      </c>
      <c r="B23" s="25" t="s">
        <v>270</v>
      </c>
      <c r="C23" s="25" t="s">
        <v>271</v>
      </c>
      <c r="D23" s="25" t="s">
        <v>34</v>
      </c>
      <c r="E23" s="25" t="s">
        <v>228</v>
      </c>
      <c r="F23" s="25" t="s">
        <v>40</v>
      </c>
      <c r="G23" s="25" t="s">
        <v>272</v>
      </c>
      <c r="H23" s="27" t="s">
        <v>416</v>
      </c>
      <c r="I23" s="45">
        <v>177</v>
      </c>
      <c r="J23" s="45">
        <f t="shared" ref="J23:J29" si="8">SUM(K23,S23,T23,U23)</f>
        <v>64</v>
      </c>
      <c r="K23" s="45">
        <f t="shared" si="6"/>
        <v>64</v>
      </c>
      <c r="L23" s="45"/>
      <c r="M23" s="57"/>
      <c r="N23" s="57"/>
      <c r="O23" s="57"/>
      <c r="P23" s="25">
        <v>64</v>
      </c>
      <c r="Q23" s="25"/>
      <c r="R23" s="25"/>
      <c r="S23" s="25"/>
      <c r="T23" s="25"/>
      <c r="U23" s="25"/>
      <c r="V23" s="25" t="s">
        <v>44</v>
      </c>
      <c r="W23" s="25" t="s">
        <v>45</v>
      </c>
      <c r="X23" s="25" t="s">
        <v>44</v>
      </c>
      <c r="Y23" s="25" t="s">
        <v>45</v>
      </c>
      <c r="Z23" s="25"/>
    </row>
    <row r="24" s="49" customFormat="1" ht="149" customHeight="1" spans="1:26">
      <c r="A24" s="25">
        <v>12</v>
      </c>
      <c r="B24" s="25"/>
      <c r="C24" s="25" t="s">
        <v>417</v>
      </c>
      <c r="D24" s="25" t="s">
        <v>34</v>
      </c>
      <c r="E24" s="25" t="s">
        <v>50</v>
      </c>
      <c r="F24" s="25" t="s">
        <v>40</v>
      </c>
      <c r="G24" s="25" t="s">
        <v>243</v>
      </c>
      <c r="H24" s="27" t="s">
        <v>418</v>
      </c>
      <c r="I24" s="45">
        <v>380</v>
      </c>
      <c r="J24" s="45">
        <f t="shared" si="8"/>
        <v>380</v>
      </c>
      <c r="K24" s="45">
        <f t="shared" si="6"/>
        <v>380</v>
      </c>
      <c r="L24" s="45">
        <v>380</v>
      </c>
      <c r="M24" s="57"/>
      <c r="N24" s="57"/>
      <c r="O24" s="57"/>
      <c r="P24" s="25"/>
      <c r="Q24" s="25"/>
      <c r="R24" s="25"/>
      <c r="S24" s="25"/>
      <c r="T24" s="25"/>
      <c r="U24" s="25"/>
      <c r="V24" s="25" t="s">
        <v>93</v>
      </c>
      <c r="W24" s="47" t="s">
        <v>94</v>
      </c>
      <c r="X24" s="25" t="s">
        <v>239</v>
      </c>
      <c r="Y24" s="25" t="s">
        <v>79</v>
      </c>
      <c r="Z24" s="25"/>
    </row>
    <row r="25" s="49" customFormat="1" ht="178" customHeight="1" spans="1:26">
      <c r="A25" s="25">
        <v>13</v>
      </c>
      <c r="B25" s="25"/>
      <c r="C25" s="25" t="s">
        <v>419</v>
      </c>
      <c r="D25" s="25" t="s">
        <v>34</v>
      </c>
      <c r="E25" s="25" t="s">
        <v>228</v>
      </c>
      <c r="F25" s="25" t="s">
        <v>40</v>
      </c>
      <c r="G25" s="25" t="s">
        <v>243</v>
      </c>
      <c r="H25" s="27" t="s">
        <v>420</v>
      </c>
      <c r="I25" s="45">
        <v>285</v>
      </c>
      <c r="J25" s="45">
        <f t="shared" si="8"/>
        <v>285</v>
      </c>
      <c r="K25" s="45">
        <f t="shared" si="6"/>
        <v>285</v>
      </c>
      <c r="L25" s="45">
        <v>285</v>
      </c>
      <c r="M25" s="57"/>
      <c r="N25" s="57"/>
      <c r="O25" s="57"/>
      <c r="P25" s="25"/>
      <c r="Q25" s="25"/>
      <c r="R25" s="25"/>
      <c r="S25" s="25"/>
      <c r="T25" s="25"/>
      <c r="U25" s="25"/>
      <c r="V25" s="25" t="s">
        <v>93</v>
      </c>
      <c r="W25" s="47" t="s">
        <v>94</v>
      </c>
      <c r="X25" s="25" t="s">
        <v>245</v>
      </c>
      <c r="Y25" s="25" t="s">
        <v>194</v>
      </c>
      <c r="Z25" s="25"/>
    </row>
    <row r="26" s="49" customFormat="1" ht="178" customHeight="1" spans="1:26">
      <c r="A26" s="25">
        <v>14</v>
      </c>
      <c r="B26" s="25"/>
      <c r="C26" s="25" t="s">
        <v>421</v>
      </c>
      <c r="D26" s="25" t="s">
        <v>34</v>
      </c>
      <c r="E26" s="25" t="s">
        <v>50</v>
      </c>
      <c r="F26" s="25" t="s">
        <v>40</v>
      </c>
      <c r="G26" s="25" t="s">
        <v>422</v>
      </c>
      <c r="H26" s="27" t="s">
        <v>423</v>
      </c>
      <c r="I26" s="45">
        <v>160</v>
      </c>
      <c r="J26" s="45">
        <f t="shared" si="8"/>
        <v>160</v>
      </c>
      <c r="K26" s="45">
        <f t="shared" si="6"/>
        <v>160</v>
      </c>
      <c r="L26" s="45">
        <v>160</v>
      </c>
      <c r="M26" s="57"/>
      <c r="N26" s="57"/>
      <c r="O26" s="57"/>
      <c r="P26" s="25"/>
      <c r="Q26" s="25"/>
      <c r="R26" s="25"/>
      <c r="S26" s="25"/>
      <c r="T26" s="25"/>
      <c r="U26" s="25"/>
      <c r="V26" s="25" t="s">
        <v>71</v>
      </c>
      <c r="W26" s="47" t="s">
        <v>72</v>
      </c>
      <c r="X26" s="25" t="s">
        <v>245</v>
      </c>
      <c r="Y26" s="25" t="s">
        <v>194</v>
      </c>
      <c r="Z26" s="25"/>
    </row>
    <row r="27" s="49" customFormat="1" ht="178" customHeight="1" spans="1:26">
      <c r="A27" s="25">
        <v>15</v>
      </c>
      <c r="B27" s="25"/>
      <c r="C27" s="25" t="s">
        <v>424</v>
      </c>
      <c r="D27" s="25" t="s">
        <v>34</v>
      </c>
      <c r="E27" s="25" t="s">
        <v>50</v>
      </c>
      <c r="F27" s="25" t="s">
        <v>40</v>
      </c>
      <c r="G27" s="25" t="s">
        <v>425</v>
      </c>
      <c r="H27" s="27" t="s">
        <v>469</v>
      </c>
      <c r="I27" s="45">
        <v>60</v>
      </c>
      <c r="J27" s="45">
        <f t="shared" si="8"/>
        <v>60</v>
      </c>
      <c r="K27" s="45">
        <f t="shared" si="6"/>
        <v>60</v>
      </c>
      <c r="L27" s="45">
        <v>60</v>
      </c>
      <c r="M27" s="57"/>
      <c r="N27" s="57"/>
      <c r="O27" s="57"/>
      <c r="P27" s="25"/>
      <c r="Q27" s="25"/>
      <c r="R27" s="25"/>
      <c r="S27" s="25"/>
      <c r="T27" s="25"/>
      <c r="U27" s="25"/>
      <c r="V27" s="25" t="s">
        <v>71</v>
      </c>
      <c r="W27" s="47" t="s">
        <v>72</v>
      </c>
      <c r="X27" s="25" t="s">
        <v>245</v>
      </c>
      <c r="Y27" s="25" t="s">
        <v>194</v>
      </c>
      <c r="Z27" s="25"/>
    </row>
    <row r="28" s="49" customFormat="1" ht="223" customHeight="1" spans="1:26">
      <c r="A28" s="25">
        <v>16</v>
      </c>
      <c r="B28" s="25"/>
      <c r="C28" s="25" t="s">
        <v>427</v>
      </c>
      <c r="D28" s="25" t="s">
        <v>34</v>
      </c>
      <c r="E28" s="25" t="s">
        <v>228</v>
      </c>
      <c r="F28" s="25" t="s">
        <v>40</v>
      </c>
      <c r="G28" s="25" t="s">
        <v>428</v>
      </c>
      <c r="H28" s="27" t="s">
        <v>429</v>
      </c>
      <c r="I28" s="45">
        <v>880</v>
      </c>
      <c r="J28" s="45">
        <f t="shared" si="8"/>
        <v>880</v>
      </c>
      <c r="K28" s="45">
        <f t="shared" si="6"/>
        <v>880</v>
      </c>
      <c r="L28" s="45">
        <v>880</v>
      </c>
      <c r="M28" s="57"/>
      <c r="N28" s="57"/>
      <c r="O28" s="57"/>
      <c r="P28" s="25"/>
      <c r="Q28" s="25"/>
      <c r="R28" s="25"/>
      <c r="S28" s="25"/>
      <c r="T28" s="25"/>
      <c r="U28" s="25"/>
      <c r="V28" s="25" t="s">
        <v>141</v>
      </c>
      <c r="W28" s="47" t="s">
        <v>142</v>
      </c>
      <c r="X28" s="25" t="s">
        <v>245</v>
      </c>
      <c r="Y28" s="25" t="s">
        <v>194</v>
      </c>
      <c r="Z28" s="25"/>
    </row>
    <row r="29" s="49" customFormat="1" ht="178" customHeight="1" spans="1:26">
      <c r="A29" s="25">
        <v>17</v>
      </c>
      <c r="B29" s="25"/>
      <c r="C29" s="25" t="s">
        <v>430</v>
      </c>
      <c r="D29" s="25" t="s">
        <v>34</v>
      </c>
      <c r="E29" s="25" t="s">
        <v>228</v>
      </c>
      <c r="F29" s="25" t="s">
        <v>40</v>
      </c>
      <c r="G29" s="25" t="s">
        <v>243</v>
      </c>
      <c r="H29" s="27" t="s">
        <v>431</v>
      </c>
      <c r="I29" s="45">
        <v>350</v>
      </c>
      <c r="J29" s="45">
        <f t="shared" si="8"/>
        <v>350</v>
      </c>
      <c r="K29" s="45">
        <f t="shared" si="6"/>
        <v>350</v>
      </c>
      <c r="L29" s="45">
        <v>350</v>
      </c>
      <c r="M29" s="57"/>
      <c r="N29" s="57"/>
      <c r="O29" s="57"/>
      <c r="P29" s="25"/>
      <c r="Q29" s="25"/>
      <c r="R29" s="25"/>
      <c r="S29" s="25"/>
      <c r="T29" s="25"/>
      <c r="U29" s="25"/>
      <c r="V29" s="25" t="s">
        <v>93</v>
      </c>
      <c r="W29" s="47" t="s">
        <v>94</v>
      </c>
      <c r="X29" s="25" t="s">
        <v>245</v>
      </c>
      <c r="Y29" s="25" t="s">
        <v>194</v>
      </c>
      <c r="Z29" s="25"/>
    </row>
    <row r="30" s="48" customFormat="1" ht="59" customHeight="1" spans="1:26">
      <c r="A30" s="50" t="s">
        <v>224</v>
      </c>
      <c r="B30" s="51" t="s">
        <v>279</v>
      </c>
      <c r="C30" s="52"/>
      <c r="D30" s="53"/>
      <c r="E30" s="50"/>
      <c r="F30" s="50"/>
      <c r="G30" s="50"/>
      <c r="H30" s="50">
        <v>2</v>
      </c>
      <c r="I30" s="56">
        <f t="shared" ref="I30:U30" si="9">SUM(I31:I32)</f>
        <v>81</v>
      </c>
      <c r="J30" s="56">
        <f t="shared" si="9"/>
        <v>81</v>
      </c>
      <c r="K30" s="56">
        <f t="shared" si="9"/>
        <v>81</v>
      </c>
      <c r="L30" s="56">
        <f t="shared" si="9"/>
        <v>81</v>
      </c>
      <c r="M30" s="56">
        <f t="shared" si="9"/>
        <v>0</v>
      </c>
      <c r="N30" s="56">
        <f t="shared" si="9"/>
        <v>0</v>
      </c>
      <c r="O30" s="56">
        <f t="shared" si="9"/>
        <v>0</v>
      </c>
      <c r="P30" s="56">
        <f t="shared" si="9"/>
        <v>0</v>
      </c>
      <c r="Q30" s="56">
        <f t="shared" si="9"/>
        <v>0</v>
      </c>
      <c r="R30" s="56">
        <f t="shared" si="9"/>
        <v>0</v>
      </c>
      <c r="S30" s="56">
        <f t="shared" si="9"/>
        <v>0</v>
      </c>
      <c r="T30" s="56">
        <f t="shared" si="9"/>
        <v>0</v>
      </c>
      <c r="U30" s="56">
        <f t="shared" si="9"/>
        <v>0</v>
      </c>
      <c r="V30" s="50"/>
      <c r="W30" s="50"/>
      <c r="X30" s="58"/>
      <c r="Y30" s="58"/>
      <c r="Z30" s="58"/>
    </row>
    <row r="31" s="49" customFormat="1" ht="144" customHeight="1" spans="1:26">
      <c r="A31" s="25">
        <v>18</v>
      </c>
      <c r="B31" s="25"/>
      <c r="C31" s="25" t="s">
        <v>470</v>
      </c>
      <c r="D31" s="25" t="s">
        <v>34</v>
      </c>
      <c r="E31" s="25" t="s">
        <v>228</v>
      </c>
      <c r="F31" s="25" t="s">
        <v>40</v>
      </c>
      <c r="G31" s="25" t="s">
        <v>433</v>
      </c>
      <c r="H31" s="54" t="s">
        <v>471</v>
      </c>
      <c r="I31" s="45">
        <v>46</v>
      </c>
      <c r="J31" s="45">
        <f>SUM(K31,S31:U31)</f>
        <v>46</v>
      </c>
      <c r="K31" s="45">
        <f>SUM(L31:R31)</f>
        <v>46</v>
      </c>
      <c r="L31" s="45">
        <v>46</v>
      </c>
      <c r="M31" s="57"/>
      <c r="N31" s="57"/>
      <c r="O31" s="57"/>
      <c r="P31" s="25"/>
      <c r="Q31" s="25"/>
      <c r="R31" s="25"/>
      <c r="S31" s="25"/>
      <c r="T31" s="25"/>
      <c r="U31" s="25"/>
      <c r="V31" s="25" t="s">
        <v>54</v>
      </c>
      <c r="W31" s="25" t="s">
        <v>55</v>
      </c>
      <c r="X31" s="25" t="s">
        <v>392</v>
      </c>
      <c r="Y31" s="25" t="s">
        <v>286</v>
      </c>
      <c r="Z31" s="25"/>
    </row>
    <row r="32" s="49" customFormat="1" ht="141" customHeight="1" spans="1:26">
      <c r="A32" s="25">
        <v>19</v>
      </c>
      <c r="B32" s="25"/>
      <c r="C32" s="25" t="s">
        <v>435</v>
      </c>
      <c r="D32" s="25" t="s">
        <v>34</v>
      </c>
      <c r="E32" s="25" t="s">
        <v>228</v>
      </c>
      <c r="F32" s="25" t="s">
        <v>40</v>
      </c>
      <c r="G32" s="25" t="s">
        <v>436</v>
      </c>
      <c r="H32" s="27" t="s">
        <v>437</v>
      </c>
      <c r="I32" s="45">
        <v>35</v>
      </c>
      <c r="J32" s="45">
        <f>SUM(K32,S32:U32)</f>
        <v>35</v>
      </c>
      <c r="K32" s="45">
        <f>SUM(L32:R32)</f>
        <v>35</v>
      </c>
      <c r="L32" s="45">
        <v>35</v>
      </c>
      <c r="M32" s="57"/>
      <c r="N32" s="57"/>
      <c r="O32" s="57"/>
      <c r="P32" s="25"/>
      <c r="Q32" s="25"/>
      <c r="R32" s="25"/>
      <c r="S32" s="25"/>
      <c r="T32" s="25"/>
      <c r="U32" s="25"/>
      <c r="V32" s="25" t="s">
        <v>148</v>
      </c>
      <c r="W32" s="25" t="s">
        <v>149</v>
      </c>
      <c r="X32" s="25" t="s">
        <v>392</v>
      </c>
      <c r="Y32" s="25" t="s">
        <v>286</v>
      </c>
      <c r="Z32" s="25"/>
    </row>
    <row r="33" s="48" customFormat="1" ht="59" customHeight="1" spans="1:26">
      <c r="A33" s="50" t="s">
        <v>311</v>
      </c>
      <c r="B33" s="51" t="s">
        <v>366</v>
      </c>
      <c r="C33" s="52"/>
      <c r="D33" s="53"/>
      <c r="E33" s="50"/>
      <c r="F33" s="50"/>
      <c r="G33" s="50"/>
      <c r="H33" s="50">
        <v>1</v>
      </c>
      <c r="I33" s="56">
        <f t="shared" ref="I33:U33" si="10">SUM(I34)</f>
        <v>900</v>
      </c>
      <c r="J33" s="56">
        <f t="shared" si="10"/>
        <v>900</v>
      </c>
      <c r="K33" s="56">
        <f t="shared" si="10"/>
        <v>900</v>
      </c>
      <c r="L33" s="56">
        <f t="shared" si="10"/>
        <v>900</v>
      </c>
      <c r="M33" s="56">
        <f t="shared" si="10"/>
        <v>0</v>
      </c>
      <c r="N33" s="56">
        <f t="shared" si="10"/>
        <v>0</v>
      </c>
      <c r="O33" s="56">
        <f t="shared" si="10"/>
        <v>0</v>
      </c>
      <c r="P33" s="56">
        <f t="shared" si="10"/>
        <v>0</v>
      </c>
      <c r="Q33" s="56">
        <f t="shared" si="10"/>
        <v>0</v>
      </c>
      <c r="R33" s="56">
        <f t="shared" si="10"/>
        <v>0</v>
      </c>
      <c r="S33" s="56">
        <f t="shared" si="10"/>
        <v>0</v>
      </c>
      <c r="T33" s="56">
        <f t="shared" si="10"/>
        <v>0</v>
      </c>
      <c r="U33" s="56">
        <f t="shared" si="10"/>
        <v>0</v>
      </c>
      <c r="V33" s="50"/>
      <c r="W33" s="50"/>
      <c r="X33" s="58"/>
      <c r="Y33" s="58"/>
      <c r="Z33" s="58"/>
    </row>
    <row r="34" s="49" customFormat="1" ht="193" customHeight="1" spans="1:26">
      <c r="A34" s="25">
        <v>20</v>
      </c>
      <c r="B34" s="25" t="s">
        <v>367</v>
      </c>
      <c r="C34" s="25" t="s">
        <v>444</v>
      </c>
      <c r="D34" s="25" t="s">
        <v>369</v>
      </c>
      <c r="E34" s="25" t="s">
        <v>370</v>
      </c>
      <c r="F34" s="25" t="s">
        <v>40</v>
      </c>
      <c r="G34" s="25" t="s">
        <v>317</v>
      </c>
      <c r="H34" s="27" t="s">
        <v>445</v>
      </c>
      <c r="I34" s="45">
        <v>900</v>
      </c>
      <c r="J34" s="45">
        <f>SUM(K34,S34:U34)</f>
        <v>900</v>
      </c>
      <c r="K34" s="45">
        <f>SUM(L34:R34)</f>
        <v>900</v>
      </c>
      <c r="L34" s="45">
        <v>900</v>
      </c>
      <c r="M34" s="57"/>
      <c r="N34" s="57"/>
      <c r="O34" s="57"/>
      <c r="P34" s="25"/>
      <c r="Q34" s="25"/>
      <c r="R34" s="25"/>
      <c r="S34" s="25"/>
      <c r="T34" s="25"/>
      <c r="U34" s="25"/>
      <c r="V34" s="25" t="s">
        <v>372</v>
      </c>
      <c r="W34" s="47" t="s">
        <v>373</v>
      </c>
      <c r="X34" s="25" t="s">
        <v>372</v>
      </c>
      <c r="Y34" s="25" t="s">
        <v>373</v>
      </c>
      <c r="Z34" s="25"/>
    </row>
    <row r="35" s="48" customFormat="1" ht="59" customHeight="1" spans="1:26">
      <c r="A35" s="50" t="s">
        <v>323</v>
      </c>
      <c r="B35" s="51" t="s">
        <v>446</v>
      </c>
      <c r="C35" s="52"/>
      <c r="D35" s="53"/>
      <c r="E35" s="50"/>
      <c r="F35" s="50"/>
      <c r="G35" s="50"/>
      <c r="H35" s="50">
        <v>1</v>
      </c>
      <c r="I35" s="56">
        <f t="shared" ref="I35:L35" si="11">SUM(I36)</f>
        <v>1466.5</v>
      </c>
      <c r="J35" s="56">
        <f t="shared" si="11"/>
        <v>1466.5</v>
      </c>
      <c r="K35" s="56">
        <f t="shared" si="11"/>
        <v>1466.5</v>
      </c>
      <c r="L35" s="56">
        <f t="shared" si="11"/>
        <v>1466.5</v>
      </c>
      <c r="M35" s="56"/>
      <c r="N35" s="56"/>
      <c r="O35" s="56"/>
      <c r="P35" s="56"/>
      <c r="Q35" s="56"/>
      <c r="R35" s="56"/>
      <c r="S35" s="56"/>
      <c r="T35" s="56"/>
      <c r="U35" s="56"/>
      <c r="V35" s="50"/>
      <c r="W35" s="50"/>
      <c r="X35" s="58"/>
      <c r="Y35" s="58"/>
      <c r="Z35" s="58"/>
    </row>
    <row r="36" s="49" customFormat="1" ht="193" customHeight="1" spans="1:26">
      <c r="A36" s="25">
        <v>21</v>
      </c>
      <c r="B36" s="25" t="s">
        <v>448</v>
      </c>
      <c r="C36" s="25" t="s">
        <v>449</v>
      </c>
      <c r="D36" s="25" t="s">
        <v>446</v>
      </c>
      <c r="E36" s="25" t="s">
        <v>450</v>
      </c>
      <c r="F36" s="25" t="s">
        <v>40</v>
      </c>
      <c r="G36" s="25" t="s">
        <v>282</v>
      </c>
      <c r="H36" s="27" t="s">
        <v>451</v>
      </c>
      <c r="I36" s="45">
        <v>1466.5</v>
      </c>
      <c r="J36" s="45">
        <f>SUM(K36,S36:U36)</f>
        <v>1466.5</v>
      </c>
      <c r="K36" s="45">
        <f>SUM(L36:R36)</f>
        <v>1466.5</v>
      </c>
      <c r="L36" s="45">
        <v>1466.5</v>
      </c>
      <c r="M36" s="57"/>
      <c r="N36" s="57"/>
      <c r="O36" s="57"/>
      <c r="P36" s="25"/>
      <c r="Q36" s="25"/>
      <c r="R36" s="25"/>
      <c r="S36" s="25"/>
      <c r="T36" s="25"/>
      <c r="U36" s="25"/>
      <c r="V36" s="25" t="s">
        <v>452</v>
      </c>
      <c r="W36" s="47" t="s">
        <v>453</v>
      </c>
      <c r="X36" s="25" t="s">
        <v>452</v>
      </c>
      <c r="Y36" s="47" t="s">
        <v>453</v>
      </c>
      <c r="Z36" s="25"/>
    </row>
  </sheetData>
  <sheetProtection formatCells="0" formatColumns="0" formatRows="0" insertRows="0" insertColumns="0" insertHyperlinks="0" deleteColumns="0" deleteRows="0" sort="0" autoFilter="0" pivotTables="0"/>
  <autoFilter ref="A7:Z36">
    <extLst/>
  </autoFilter>
  <mergeCells count="38">
    <mergeCell ref="A1:B1"/>
    <mergeCell ref="A2:Z2"/>
    <mergeCell ref="A3:D3"/>
    <mergeCell ref="K4:U4"/>
    <mergeCell ref="K5:R5"/>
    <mergeCell ref="L6:M6"/>
    <mergeCell ref="A8:F8"/>
    <mergeCell ref="B9:C9"/>
    <mergeCell ref="B10:C10"/>
    <mergeCell ref="B20:C20"/>
    <mergeCell ref="B22:C22"/>
    <mergeCell ref="B30:C30"/>
    <mergeCell ref="B33:C33"/>
    <mergeCell ref="B35:C35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J4:J7"/>
    <mergeCell ref="K6:K7"/>
    <mergeCell ref="N6:N7"/>
    <mergeCell ref="O6:O7"/>
    <mergeCell ref="P6:P7"/>
    <mergeCell ref="Q6:Q7"/>
    <mergeCell ref="R6:R7"/>
    <mergeCell ref="S5:S7"/>
    <mergeCell ref="T5:T7"/>
    <mergeCell ref="U5:U7"/>
    <mergeCell ref="V4:V7"/>
    <mergeCell ref="W4:W7"/>
    <mergeCell ref="X4:X7"/>
    <mergeCell ref="Y4:Y7"/>
    <mergeCell ref="Z4:Z7"/>
  </mergeCells>
  <dataValidations count="4">
    <dataValidation type="list" allowBlank="1" showErrorMessage="1" sqref="E18 E21 E5:E11 E24:E29 E31:E32 E35:E1048576" errorStyle="information">
      <formula1>"种植业基地,小型农田水利设施建设,农产品仓储保险冷链基础设施建设,养殖业基地,农业社会化服务,产业科技服务,休闲农业与乡村旅游,产业园（区）,市场建设和农村物流,小额贷款贴息,享受“雨露计划+”职业教育补助,帮扶车间（特色手工基地）建设,公益性岗位,技能培训,农村污水治理,农村供水保障设施建设,农村道路建设（通村路、通户路、小型桥梁等）,其他,基础设施配套,垃圾处理,项目管理费,项目子类型"</formula1>
    </dataValidation>
    <dataValidation type="list" allowBlank="1" showInputMessage="1" showErrorMessage="1" sqref="D20 D30 D22:D23 D33:D34">
      <formula1>#REF!</formula1>
    </dataValidation>
    <dataValidation type="list" allowBlank="1" showInputMessage="1" showErrorMessage="1" sqref="E30 E12:E17 E19:E20 E22:E23 E33:E34">
      <formula1>INDIRECT(D12)</formula1>
    </dataValidation>
    <dataValidation type="list" allowBlank="1" showInputMessage="1" showErrorMessage="1" sqref="F36 F20:F21 F23:F34">
      <formula1>"新建,改建,扩建"</formula1>
    </dataValidation>
  </dataValidations>
  <pageMargins left="0.393055555555556" right="0.393055555555556" top="0.393055555555556" bottom="0.393055555555556" header="0.298611111111111" footer="0.298611111111111"/>
  <pageSetup paperSize="8" scale="33" fitToHeight="0" orientation="landscape" horizontalDpi="600"/>
  <headerFooter>
    <oddFooter>&amp;C第 &amp;P 页，共 &amp;N 页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Z24"/>
  <sheetViews>
    <sheetView showZeros="0" tabSelected="1" view="pageBreakPreview" zoomScale="40" zoomScaleNormal="30" workbookViewId="0">
      <pane xSplit="9" ySplit="8" topLeftCell="J9" activePane="bottomRight" state="frozen"/>
      <selection/>
      <selection pane="topRight"/>
      <selection pane="bottomLeft"/>
      <selection pane="bottomRight" activeCell="A2" sqref="A2:Z2"/>
    </sheetView>
  </sheetViews>
  <sheetFormatPr defaultColWidth="9" defaultRowHeight="18.75"/>
  <cols>
    <col min="1" max="1" width="16.7333333333333" style="6" customWidth="1"/>
    <col min="2" max="2" width="17.6916666666667" style="7" hidden="1" customWidth="1"/>
    <col min="3" max="3" width="55" style="7" customWidth="1"/>
    <col min="4" max="4" width="15.7666666666667" style="7" customWidth="1"/>
    <col min="5" max="5" width="26.075" style="7" customWidth="1"/>
    <col min="6" max="6" width="13.2666666666667" style="7" customWidth="1"/>
    <col min="7" max="7" width="43.4583333333333" style="7" customWidth="1"/>
    <col min="8" max="8" width="100.191666666667" style="8" customWidth="1"/>
    <col min="9" max="9" width="21.7333333333333" style="9" customWidth="1"/>
    <col min="10" max="10" width="23.8416666666667" style="10" customWidth="1"/>
    <col min="11" max="11" width="21.925" style="10" customWidth="1"/>
    <col min="12" max="12" width="19.6333333333333" style="10" customWidth="1"/>
    <col min="13" max="13" width="20.925" style="11" customWidth="1"/>
    <col min="14" max="15" width="17.6916666666667" style="11" hidden="1" customWidth="1"/>
    <col min="16" max="16" width="19.9" style="7" hidden="1" customWidth="1"/>
    <col min="17" max="20" width="16.15" style="7" hidden="1" customWidth="1"/>
    <col min="21" max="21" width="22.3083333333333" style="7" hidden="1" customWidth="1"/>
    <col min="22" max="22" width="18.1166666666667" style="7" customWidth="1"/>
    <col min="23" max="23" width="21.7916666666667" style="7" customWidth="1"/>
    <col min="24" max="24" width="18.1166666666667" style="12" customWidth="1"/>
    <col min="25" max="25" width="18.1166666666667" style="13" customWidth="1"/>
    <col min="26" max="26" width="16" style="12" customWidth="1"/>
    <col min="27" max="16384" width="9" style="14"/>
  </cols>
  <sheetData>
    <row r="1" ht="58" customHeight="1" spans="1:2">
      <c r="A1" s="15" t="s">
        <v>0</v>
      </c>
      <c r="B1" s="15"/>
    </row>
    <row r="2" s="1" customFormat="1" ht="84" customHeight="1" spans="1:26">
      <c r="A2" s="16" t="s">
        <v>472</v>
      </c>
      <c r="B2" s="16"/>
      <c r="C2" s="16"/>
      <c r="D2" s="17"/>
      <c r="E2" s="17"/>
      <c r="F2" s="17"/>
      <c r="G2" s="16"/>
      <c r="H2" s="16"/>
      <c r="I2" s="29"/>
      <c r="J2" s="29"/>
      <c r="K2" s="30"/>
      <c r="L2" s="30"/>
      <c r="M2" s="31"/>
      <c r="N2" s="31"/>
      <c r="O2" s="31"/>
      <c r="P2" s="17"/>
      <c r="Q2" s="17"/>
      <c r="R2" s="17"/>
      <c r="S2" s="17"/>
      <c r="T2" s="17"/>
      <c r="U2" s="17"/>
      <c r="V2" s="17"/>
      <c r="W2" s="17"/>
      <c r="X2" s="16"/>
      <c r="Y2" s="16"/>
      <c r="Z2" s="16"/>
    </row>
    <row r="3" s="2" customFormat="1" ht="50" customHeight="1" spans="1:26">
      <c r="A3" s="18" t="s">
        <v>2</v>
      </c>
      <c r="B3" s="18"/>
      <c r="C3" s="18"/>
      <c r="D3" s="18"/>
      <c r="E3" s="19"/>
      <c r="F3" s="18"/>
      <c r="G3" s="18"/>
      <c r="H3" s="20"/>
      <c r="I3" s="32"/>
      <c r="J3" s="32"/>
      <c r="K3" s="32"/>
      <c r="L3" s="32"/>
      <c r="M3" s="33">
        <f>M8-2150</f>
        <v>0</v>
      </c>
      <c r="N3" s="33"/>
      <c r="O3" s="33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="3" customFormat="1" ht="60" customHeight="1" spans="1:26">
      <c r="A4" s="21" t="s">
        <v>3</v>
      </c>
      <c r="B4" s="21" t="s">
        <v>4</v>
      </c>
      <c r="C4" s="21" t="s">
        <v>5</v>
      </c>
      <c r="D4" s="21" t="s">
        <v>6</v>
      </c>
      <c r="E4" s="21" t="s">
        <v>7</v>
      </c>
      <c r="F4" s="21" t="s">
        <v>8</v>
      </c>
      <c r="G4" s="21" t="s">
        <v>9</v>
      </c>
      <c r="H4" s="21" t="s">
        <v>10</v>
      </c>
      <c r="I4" s="34" t="s">
        <v>13</v>
      </c>
      <c r="J4" s="35" t="s">
        <v>14</v>
      </c>
      <c r="K4" s="35" t="s">
        <v>15</v>
      </c>
      <c r="L4" s="35"/>
      <c r="M4" s="36"/>
      <c r="N4" s="36"/>
      <c r="O4" s="36"/>
      <c r="P4" s="21"/>
      <c r="Q4" s="21"/>
      <c r="R4" s="21"/>
      <c r="S4" s="21"/>
      <c r="T4" s="21"/>
      <c r="U4" s="21"/>
      <c r="V4" s="21" t="s">
        <v>11</v>
      </c>
      <c r="W4" s="21" t="s">
        <v>16</v>
      </c>
      <c r="X4" s="21" t="s">
        <v>17</v>
      </c>
      <c r="Y4" s="21" t="s">
        <v>16</v>
      </c>
      <c r="Z4" s="21" t="s">
        <v>18</v>
      </c>
    </row>
    <row r="5" s="3" customFormat="1" ht="60" customHeight="1" spans="1:26">
      <c r="A5" s="21"/>
      <c r="B5" s="21"/>
      <c r="C5" s="21"/>
      <c r="D5" s="21"/>
      <c r="E5" s="21"/>
      <c r="F5" s="21"/>
      <c r="G5" s="21"/>
      <c r="H5" s="21"/>
      <c r="I5" s="37"/>
      <c r="J5" s="35"/>
      <c r="K5" s="35" t="s">
        <v>19</v>
      </c>
      <c r="L5" s="35"/>
      <c r="M5" s="36"/>
      <c r="N5" s="36"/>
      <c r="O5" s="36"/>
      <c r="P5" s="21"/>
      <c r="Q5" s="21"/>
      <c r="R5" s="21"/>
      <c r="S5" s="21" t="s">
        <v>20</v>
      </c>
      <c r="T5" s="21" t="s">
        <v>21</v>
      </c>
      <c r="U5" s="21" t="s">
        <v>22</v>
      </c>
      <c r="V5" s="21"/>
      <c r="W5" s="21"/>
      <c r="X5" s="21"/>
      <c r="Y5" s="21"/>
      <c r="Z5" s="21"/>
    </row>
    <row r="6" s="3" customFormat="1" ht="60" customHeight="1" spans="1:26">
      <c r="A6" s="21"/>
      <c r="B6" s="21"/>
      <c r="C6" s="21"/>
      <c r="D6" s="21"/>
      <c r="E6" s="21"/>
      <c r="F6" s="21"/>
      <c r="G6" s="21"/>
      <c r="H6" s="21"/>
      <c r="I6" s="37"/>
      <c r="J6" s="35"/>
      <c r="K6" s="34" t="s">
        <v>23</v>
      </c>
      <c r="L6" s="38" t="s">
        <v>24</v>
      </c>
      <c r="M6" s="39"/>
      <c r="N6" s="40" t="s">
        <v>25</v>
      </c>
      <c r="O6" s="40" t="s">
        <v>26</v>
      </c>
      <c r="P6" s="41" t="s">
        <v>27</v>
      </c>
      <c r="Q6" s="41" t="s">
        <v>28</v>
      </c>
      <c r="R6" s="41" t="s">
        <v>29</v>
      </c>
      <c r="S6" s="21"/>
      <c r="T6" s="21"/>
      <c r="U6" s="21"/>
      <c r="V6" s="21"/>
      <c r="W6" s="21"/>
      <c r="X6" s="21"/>
      <c r="Y6" s="21"/>
      <c r="Z6" s="21"/>
    </row>
    <row r="7" s="3" customFormat="1" ht="60" customHeight="1" spans="1:26">
      <c r="A7" s="21"/>
      <c r="B7" s="21"/>
      <c r="C7" s="21"/>
      <c r="D7" s="21"/>
      <c r="E7" s="21"/>
      <c r="F7" s="21"/>
      <c r="G7" s="21"/>
      <c r="H7" s="21"/>
      <c r="I7" s="42"/>
      <c r="J7" s="35"/>
      <c r="K7" s="42"/>
      <c r="L7" s="35" t="s">
        <v>30</v>
      </c>
      <c r="M7" s="36" t="s">
        <v>31</v>
      </c>
      <c r="N7" s="43"/>
      <c r="O7" s="43"/>
      <c r="P7" s="44"/>
      <c r="Q7" s="44"/>
      <c r="R7" s="44"/>
      <c r="S7" s="21"/>
      <c r="T7" s="21"/>
      <c r="U7" s="21"/>
      <c r="V7" s="21"/>
      <c r="W7" s="21"/>
      <c r="X7" s="21"/>
      <c r="Y7" s="21"/>
      <c r="Z7" s="21"/>
    </row>
    <row r="8" s="4" customFormat="1" ht="62" customHeight="1" spans="1:26">
      <c r="A8" s="22" t="s">
        <v>32</v>
      </c>
      <c r="B8" s="22"/>
      <c r="C8" s="22"/>
      <c r="D8" s="22"/>
      <c r="E8" s="22"/>
      <c r="F8" s="22"/>
      <c r="G8" s="22"/>
      <c r="H8" s="23">
        <v>8</v>
      </c>
      <c r="I8" s="23">
        <f>SUM(I9,I12,I14)</f>
        <v>2942.55</v>
      </c>
      <c r="J8" s="23">
        <f>SUM(J9,J12,J14)</f>
        <v>2150</v>
      </c>
      <c r="K8" s="23">
        <f>SUM(K9,K12,K14)</f>
        <v>2150</v>
      </c>
      <c r="L8" s="23">
        <f>SUM(L9,L12,L14)</f>
        <v>0</v>
      </c>
      <c r="M8" s="23">
        <f>SUM(M9,M12,M14)</f>
        <v>2150</v>
      </c>
      <c r="N8" s="23">
        <f t="shared" ref="J8:U8" si="0">N9+N14</f>
        <v>0</v>
      </c>
      <c r="O8" s="23">
        <f t="shared" si="0"/>
        <v>0</v>
      </c>
      <c r="P8" s="23">
        <f t="shared" si="0"/>
        <v>0</v>
      </c>
      <c r="Q8" s="23">
        <f t="shared" si="0"/>
        <v>0</v>
      </c>
      <c r="R8" s="23">
        <f t="shared" si="0"/>
        <v>0</v>
      </c>
      <c r="S8" s="23">
        <f t="shared" si="0"/>
        <v>0</v>
      </c>
      <c r="T8" s="23">
        <f t="shared" si="0"/>
        <v>0</v>
      </c>
      <c r="U8" s="23">
        <f t="shared" si="0"/>
        <v>0</v>
      </c>
      <c r="V8" s="46"/>
      <c r="W8" s="46"/>
      <c r="X8" s="47"/>
      <c r="Y8" s="47"/>
      <c r="Z8" s="47"/>
    </row>
    <row r="9" s="5" customFormat="1" ht="59" customHeight="1" spans="1:26">
      <c r="A9" s="22" t="s">
        <v>33</v>
      </c>
      <c r="B9" s="22" t="s">
        <v>34</v>
      </c>
      <c r="C9" s="22"/>
      <c r="D9" s="24"/>
      <c r="E9" s="22"/>
      <c r="F9" s="22"/>
      <c r="G9" s="22"/>
      <c r="H9" s="22">
        <v>2</v>
      </c>
      <c r="I9" s="23">
        <f>SUM(I10:I11)</f>
        <v>275.55</v>
      </c>
      <c r="J9" s="23">
        <f>SUM(J10:J11)</f>
        <v>275.55</v>
      </c>
      <c r="K9" s="23">
        <f>SUM(K10:K11)</f>
        <v>275.55</v>
      </c>
      <c r="L9" s="23">
        <f>SUM(L10:L11)</f>
        <v>0</v>
      </c>
      <c r="M9" s="23">
        <f>SUM(M10:M11)</f>
        <v>275.55</v>
      </c>
      <c r="N9" s="23">
        <f t="shared" ref="J9:U9" si="1">SUM(N10:N11)</f>
        <v>0</v>
      </c>
      <c r="O9" s="23">
        <f t="shared" si="1"/>
        <v>0</v>
      </c>
      <c r="P9" s="23">
        <f t="shared" si="1"/>
        <v>0</v>
      </c>
      <c r="Q9" s="23">
        <f t="shared" si="1"/>
        <v>0</v>
      </c>
      <c r="R9" s="23">
        <f t="shared" si="1"/>
        <v>0</v>
      </c>
      <c r="S9" s="23">
        <f t="shared" si="1"/>
        <v>0</v>
      </c>
      <c r="T9" s="23">
        <f t="shared" si="1"/>
        <v>0</v>
      </c>
      <c r="U9" s="23">
        <f t="shared" si="1"/>
        <v>0</v>
      </c>
      <c r="V9" s="22"/>
      <c r="W9" s="22"/>
      <c r="X9" s="46"/>
      <c r="Y9" s="46"/>
      <c r="Z9" s="46"/>
    </row>
    <row r="10" s="5" customFormat="1" ht="148" customHeight="1" spans="1:26">
      <c r="A10" s="25">
        <v>1</v>
      </c>
      <c r="B10" s="22"/>
      <c r="C10" s="25" t="s">
        <v>38</v>
      </c>
      <c r="D10" s="25" t="s">
        <v>34</v>
      </c>
      <c r="E10" s="25" t="s">
        <v>39</v>
      </c>
      <c r="F10" s="25" t="s">
        <v>40</v>
      </c>
      <c r="G10" s="26" t="s">
        <v>317</v>
      </c>
      <c r="H10" s="27" t="s">
        <v>473</v>
      </c>
      <c r="I10" s="45">
        <v>35.55</v>
      </c>
      <c r="J10" s="45">
        <v>35.55</v>
      </c>
      <c r="K10" s="45">
        <v>35.55</v>
      </c>
      <c r="L10" s="45"/>
      <c r="M10" s="45">
        <v>35.55</v>
      </c>
      <c r="N10" s="23"/>
      <c r="O10" s="23"/>
      <c r="P10" s="23"/>
      <c r="Q10" s="23"/>
      <c r="R10" s="23"/>
      <c r="S10" s="23"/>
      <c r="T10" s="23"/>
      <c r="U10" s="23"/>
      <c r="V10" s="45" t="s">
        <v>44</v>
      </c>
      <c r="W10" s="45" t="s">
        <v>45</v>
      </c>
      <c r="X10" s="45" t="s">
        <v>44</v>
      </c>
      <c r="Y10" s="45" t="s">
        <v>45</v>
      </c>
      <c r="Z10" s="46"/>
    </row>
    <row r="11" s="5" customFormat="1" ht="148" customHeight="1" spans="1:26">
      <c r="A11" s="25">
        <v>2</v>
      </c>
      <c r="B11" s="22"/>
      <c r="C11" s="25" t="s">
        <v>474</v>
      </c>
      <c r="D11" s="25" t="s">
        <v>34</v>
      </c>
      <c r="E11" s="25" t="s">
        <v>228</v>
      </c>
      <c r="F11" s="25" t="s">
        <v>40</v>
      </c>
      <c r="G11" s="26" t="s">
        <v>433</v>
      </c>
      <c r="H11" s="27" t="s">
        <v>475</v>
      </c>
      <c r="I11" s="45">
        <v>240</v>
      </c>
      <c r="J11" s="45">
        <v>240</v>
      </c>
      <c r="K11" s="45">
        <v>240</v>
      </c>
      <c r="L11" s="45"/>
      <c r="M11" s="45">
        <v>240</v>
      </c>
      <c r="N11" s="23"/>
      <c r="O11" s="23"/>
      <c r="P11" s="23"/>
      <c r="Q11" s="23"/>
      <c r="R11" s="23"/>
      <c r="S11" s="23"/>
      <c r="T11" s="23"/>
      <c r="U11" s="23"/>
      <c r="V11" s="45" t="s">
        <v>54</v>
      </c>
      <c r="W11" s="45" t="s">
        <v>55</v>
      </c>
      <c r="X11" s="45" t="s">
        <v>392</v>
      </c>
      <c r="Y11" s="45" t="s">
        <v>476</v>
      </c>
      <c r="Z11" s="46"/>
    </row>
    <row r="12" s="5" customFormat="1" ht="59" customHeight="1" spans="1:26">
      <c r="A12" s="22" t="s">
        <v>311</v>
      </c>
      <c r="B12" s="22" t="s">
        <v>312</v>
      </c>
      <c r="C12" s="22"/>
      <c r="D12" s="24"/>
      <c r="E12" s="22"/>
      <c r="F12" s="22"/>
      <c r="G12" s="22"/>
      <c r="H12" s="22">
        <v>1</v>
      </c>
      <c r="I12" s="23">
        <f>SUM(I13)</f>
        <v>300</v>
      </c>
      <c r="J12" s="23">
        <f t="shared" ref="J12:U12" si="2">SUM(J13)</f>
        <v>300</v>
      </c>
      <c r="K12" s="23">
        <f t="shared" si="2"/>
        <v>300</v>
      </c>
      <c r="L12" s="23">
        <f t="shared" si="2"/>
        <v>0</v>
      </c>
      <c r="M12" s="23">
        <f t="shared" si="2"/>
        <v>300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3">
        <f t="shared" si="2"/>
        <v>0</v>
      </c>
      <c r="V12" s="22"/>
      <c r="W12" s="22"/>
      <c r="X12" s="46"/>
      <c r="Y12" s="46"/>
      <c r="Z12" s="46"/>
    </row>
    <row r="13" s="5" customFormat="1" ht="352.5" spans="1:26">
      <c r="A13" s="25">
        <v>3</v>
      </c>
      <c r="B13" s="25" t="s">
        <v>477</v>
      </c>
      <c r="C13" s="25" t="s">
        <v>478</v>
      </c>
      <c r="D13" s="25" t="s">
        <v>315</v>
      </c>
      <c r="E13" s="25" t="s">
        <v>479</v>
      </c>
      <c r="F13" s="25" t="s">
        <v>40</v>
      </c>
      <c r="G13" s="26" t="s">
        <v>317</v>
      </c>
      <c r="H13" s="27" t="s">
        <v>480</v>
      </c>
      <c r="I13" s="45">
        <v>300</v>
      </c>
      <c r="J13" s="45">
        <v>300</v>
      </c>
      <c r="K13" s="45">
        <v>300</v>
      </c>
      <c r="L13" s="45"/>
      <c r="M13" s="45">
        <v>300</v>
      </c>
      <c r="N13" s="23"/>
      <c r="O13" s="23"/>
      <c r="P13" s="23"/>
      <c r="Q13" s="23"/>
      <c r="R13" s="23"/>
      <c r="S13" s="23"/>
      <c r="T13" s="23"/>
      <c r="U13" s="23"/>
      <c r="V13" s="25" t="s">
        <v>322</v>
      </c>
      <c r="W13" s="25" t="s">
        <v>321</v>
      </c>
      <c r="X13" s="25" t="s">
        <v>322</v>
      </c>
      <c r="Y13" s="25" t="s">
        <v>321</v>
      </c>
      <c r="Z13" s="46"/>
    </row>
    <row r="14" s="5" customFormat="1" ht="59" customHeight="1" spans="1:26">
      <c r="A14" s="22" t="s">
        <v>323</v>
      </c>
      <c r="B14" s="22" t="s">
        <v>481</v>
      </c>
      <c r="C14" s="22"/>
      <c r="D14" s="24"/>
      <c r="E14" s="22"/>
      <c r="F14" s="22"/>
      <c r="G14" s="22"/>
      <c r="H14" s="22">
        <v>5</v>
      </c>
      <c r="I14" s="23">
        <f>SUM(I15:I17)</f>
        <v>2367</v>
      </c>
      <c r="J14" s="23">
        <f>SUM(J15:J17)</f>
        <v>1574.45</v>
      </c>
      <c r="K14" s="23">
        <f>SUM(K15:K17)</f>
        <v>1574.45</v>
      </c>
      <c r="L14" s="23">
        <f>SUM(L15:L17)</f>
        <v>0</v>
      </c>
      <c r="M14" s="23">
        <f>SUM(M15:M17)</f>
        <v>1574.45</v>
      </c>
      <c r="N14" s="23">
        <f t="shared" ref="J14:U14" si="3">SUM(N16:N17)</f>
        <v>0</v>
      </c>
      <c r="O14" s="23">
        <f t="shared" si="3"/>
        <v>0</v>
      </c>
      <c r="P14" s="23">
        <f t="shared" si="3"/>
        <v>0</v>
      </c>
      <c r="Q14" s="23">
        <f t="shared" si="3"/>
        <v>0</v>
      </c>
      <c r="R14" s="23">
        <f t="shared" si="3"/>
        <v>0</v>
      </c>
      <c r="S14" s="23">
        <f t="shared" si="3"/>
        <v>0</v>
      </c>
      <c r="T14" s="23">
        <f t="shared" si="3"/>
        <v>0</v>
      </c>
      <c r="U14" s="23">
        <f t="shared" si="3"/>
        <v>0</v>
      </c>
      <c r="V14" s="22"/>
      <c r="W14" s="22"/>
      <c r="X14" s="46"/>
      <c r="Y14" s="46"/>
      <c r="Z14" s="46"/>
    </row>
    <row r="15" s="5" customFormat="1" ht="188" customHeight="1" spans="1:26">
      <c r="A15" s="25">
        <v>4</v>
      </c>
      <c r="B15" s="22"/>
      <c r="C15" s="25" t="s">
        <v>482</v>
      </c>
      <c r="D15" s="25" t="s">
        <v>324</v>
      </c>
      <c r="E15" s="28" t="s">
        <v>327</v>
      </c>
      <c r="F15" s="25" t="s">
        <v>40</v>
      </c>
      <c r="G15" s="25" t="s">
        <v>483</v>
      </c>
      <c r="H15" s="27" t="s">
        <v>484</v>
      </c>
      <c r="I15" s="45">
        <v>1620</v>
      </c>
      <c r="J15" s="45">
        <v>827.45</v>
      </c>
      <c r="K15" s="45">
        <v>827.45</v>
      </c>
      <c r="L15" s="45"/>
      <c r="M15" s="45">
        <v>827.45</v>
      </c>
      <c r="N15" s="23"/>
      <c r="O15" s="23"/>
      <c r="P15" s="23"/>
      <c r="Q15" s="23"/>
      <c r="R15" s="23"/>
      <c r="S15" s="23"/>
      <c r="T15" s="23"/>
      <c r="U15" s="23"/>
      <c r="V15" s="25" t="s">
        <v>440</v>
      </c>
      <c r="W15" s="25" t="s">
        <v>334</v>
      </c>
      <c r="X15" s="25" t="s">
        <v>440</v>
      </c>
      <c r="Y15" s="25" t="s">
        <v>334</v>
      </c>
      <c r="Z15" s="46"/>
    </row>
    <row r="16" s="5" customFormat="1" ht="188" customHeight="1" spans="1:26">
      <c r="A16" s="25">
        <v>5</v>
      </c>
      <c r="B16" s="22"/>
      <c r="C16" s="25" t="s">
        <v>485</v>
      </c>
      <c r="D16" s="25" t="s">
        <v>324</v>
      </c>
      <c r="E16" s="28" t="s">
        <v>327</v>
      </c>
      <c r="F16" s="25" t="s">
        <v>40</v>
      </c>
      <c r="G16" s="25" t="s">
        <v>486</v>
      </c>
      <c r="H16" s="27" t="s">
        <v>487</v>
      </c>
      <c r="I16" s="45">
        <v>377</v>
      </c>
      <c r="J16" s="45">
        <v>377</v>
      </c>
      <c r="K16" s="45">
        <v>377</v>
      </c>
      <c r="L16" s="45"/>
      <c r="M16" s="45">
        <v>377</v>
      </c>
      <c r="N16" s="23"/>
      <c r="O16" s="23"/>
      <c r="P16" s="23"/>
      <c r="Q16" s="23"/>
      <c r="R16" s="23"/>
      <c r="S16" s="23"/>
      <c r="T16" s="23"/>
      <c r="U16" s="23"/>
      <c r="V16" s="25" t="s">
        <v>100</v>
      </c>
      <c r="W16" s="25" t="s">
        <v>101</v>
      </c>
      <c r="X16" s="25" t="s">
        <v>440</v>
      </c>
      <c r="Y16" s="25" t="s">
        <v>334</v>
      </c>
      <c r="Z16" s="46"/>
    </row>
    <row r="17" s="5" customFormat="1" ht="188" customHeight="1" spans="1:26">
      <c r="A17" s="25">
        <v>6</v>
      </c>
      <c r="B17" s="22"/>
      <c r="C17" s="25" t="s">
        <v>438</v>
      </c>
      <c r="D17" s="25" t="s">
        <v>324</v>
      </c>
      <c r="E17" s="28" t="s">
        <v>327</v>
      </c>
      <c r="F17" s="25" t="s">
        <v>40</v>
      </c>
      <c r="G17" s="25" t="s">
        <v>243</v>
      </c>
      <c r="H17" s="27" t="s">
        <v>488</v>
      </c>
      <c r="I17" s="45">
        <v>370</v>
      </c>
      <c r="J17" s="45">
        <v>370</v>
      </c>
      <c r="K17" s="45">
        <v>370</v>
      </c>
      <c r="L17" s="45"/>
      <c r="M17" s="45">
        <v>370</v>
      </c>
      <c r="N17" s="23"/>
      <c r="O17" s="23"/>
      <c r="P17" s="23"/>
      <c r="Q17" s="23"/>
      <c r="R17" s="23"/>
      <c r="S17" s="23"/>
      <c r="T17" s="23"/>
      <c r="U17" s="23"/>
      <c r="V17" s="25" t="s">
        <v>93</v>
      </c>
      <c r="W17" s="25" t="s">
        <v>94</v>
      </c>
      <c r="X17" s="25" t="s">
        <v>239</v>
      </c>
      <c r="Y17" s="25" t="s">
        <v>79</v>
      </c>
      <c r="Z17" s="46"/>
    </row>
    <row r="24" spans="12:12">
      <c r="L24" s="10">
        <f>14728-5162.5</f>
        <v>9565.5</v>
      </c>
    </row>
  </sheetData>
  <sheetProtection formatCells="0" formatColumns="0" formatRows="0" insertRows="0" insertColumns="0" insertHyperlinks="0" deleteColumns="0" deleteRows="0" sort="0" autoFilter="0" pivotTables="0"/>
  <mergeCells count="34">
    <mergeCell ref="A1:B1"/>
    <mergeCell ref="A2:Z2"/>
    <mergeCell ref="A3:D3"/>
    <mergeCell ref="K4:U4"/>
    <mergeCell ref="K5:R5"/>
    <mergeCell ref="L6:M6"/>
    <mergeCell ref="A8:F8"/>
    <mergeCell ref="B9:C9"/>
    <mergeCell ref="B12:C12"/>
    <mergeCell ref="B14:C14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J4:J7"/>
    <mergeCell ref="K6:K7"/>
    <mergeCell ref="N6:N7"/>
    <mergeCell ref="O6:O7"/>
    <mergeCell ref="P6:P7"/>
    <mergeCell ref="Q6:Q7"/>
    <mergeCell ref="R6:R7"/>
    <mergeCell ref="S5:S7"/>
    <mergeCell ref="T5:T7"/>
    <mergeCell ref="U5:U7"/>
    <mergeCell ref="V4:V7"/>
    <mergeCell ref="W4:W7"/>
    <mergeCell ref="X4:X7"/>
    <mergeCell ref="Y4:Y7"/>
    <mergeCell ref="Z4:Z7"/>
  </mergeCells>
  <dataValidations count="4">
    <dataValidation type="list" allowBlank="1" showErrorMessage="1" sqref="E11 E15 E5:E8 E17:E1048576" errorStyle="information">
      <formula1>"种植业基地,小型农田水利设施建设,农产品仓储保险冷链基础设施建设,养殖业基地,农业社会化服务,产业科技服务,休闲农业与乡村旅游,产业园（区）,市场建设和农村物流,小额贷款贴息,享受“雨露计划+”职业教育补助,帮扶车间（特色手工基地）建设,公益性岗位,技能培训,农村污水治理,农村供水保障设施建设,农村道路建设（通村路、通户路、小型桥梁等）,其他,基础设施配套,垃圾处理,项目管理费,项目子类型"</formula1>
    </dataValidation>
    <dataValidation type="list" allowBlank="1" showInputMessage="1" showErrorMessage="1" sqref="D12 D14 D16 D9:D10">
      <formula1>#REF!</formula1>
    </dataValidation>
    <dataValidation type="list" allowBlank="1" showInputMessage="1" showErrorMessage="1" sqref="E16 E9:E10 E12:E14">
      <formula1>INDIRECT(D9)</formula1>
    </dataValidation>
    <dataValidation type="list" allowBlank="1" showInputMessage="1" showErrorMessage="1" sqref="F9:F17">
      <formula1>"新建,改建,扩建"</formula1>
    </dataValidation>
  </dataValidations>
  <pageMargins left="0.393055555555556" right="0.393055555555556" top="0.393055555555556" bottom="0.393055555555556" header="0.297916666666667" footer="0.297916666666667"/>
  <pageSetup paperSize="8" scale="40" fitToHeight="0" orientation="landscape" horizontalDpi="600"/>
  <headerFooter>
    <oddFooter>&amp;C第 &amp;P 页，共 &amp;N 页</oddFooter>
  </headerFooter>
  <ignoredErrors>
    <ignoredError sqref="D16" listDataValidation="1"/>
  </ignoredError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_l<h�R�eaN �O�RKQvQaN1 1 Qg01 2 Qg01 7 Qg �O�RKQvQaN3 Qg06 Qg07 Qg08 Qg09 Qg01 1 Qg01 2 Qg01 4 Qg �O�RKQvQaN1 Qg02 Qg03 Qg05 Qg06 Qg08 Qg09 Qg01 3 Qg �\~��R� �O�kN�b T�SvQaN �S�W�S t^-N�W:S( �h�vaN) (�(gvQ1 3 QgW0Ws^te�S-NI�o��yiy��v �S�W�S t^-N�W:S?�\[r^(��R�1 2 	�Qg^s|\fr[rǑ-��SXb�{y��v �S�W�S t^-N�W:S�h�v1 3 Qg�Q4l|�{Q�k�^��y��v �S�W�S t^?�KQTX�NG�nN{Q�k�^��y��v �S�W�S t^?�KQTX�NG��s�N�QN�NN�V�Q�N�T�R�]�^��y��v �S�W�S t^?�KQTX�NG��QN�NN�W@x���e�^��y��v �S�W�S t^LN	T�pKQaNnN{Q�k�Ng�^��y��v �S�W�S t^LN	T�pKQaNW0W�xGrStety��v �S�W�S t^LN	T�pKQaN�yiN�W0WM�WY�^��y��v �S�W�S t^LN	T�pKQaNW0Ws^tey��v �S�W�S t^p`\�]<hG�S���^��y��v �S�W�S t^p`\�]<hG��yiN�W0WM�WY�^��y��v �S�W�S t^p`\�]<hG��Q8�^:W�^��y��v �S�W�S t^�O�c(gT[G��yiN�W0WM�WY�^��y��v �]�NaNx^�yQg �]�NaN2 Qg03 Qg05 Qg08 Qg01 0 Qg ���caN0ё�gG�0T�SvQaN0�]�NaN0}vhgG�0/O��pKQG�0p`\�]<hG�0YT+uaN0�l�VG�0�O�c(gT[G� YT+uaN ���caN �S�W�S t^�gKQ�NaN\ugr}Q;Sg�R�p�^��y��v �S�W�S t^�gKQ�NaN�QN�NN�W@x���e�^��y��v /O��pKQG�1 0 Qg01 1 Qg /O��pKQG�1 4 Qg /O��pKQG�1 1 Qg /O��pKQG�1 Qg ���caN0ё�gG�0T�SvQaN0�]�NaN0}vhgG�0/O��pKQG�0p`\�]<hG�0YT+uaN0�l�VG�0�O�c(gT[G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D5662047-3127-477A-AC3A-1D340467FB41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2026年项目提取 (第一批不含产业到户)  (3)</vt:lpstr>
      <vt:lpstr>第二批</vt:lpstr>
      <vt:lpstr>第二批 (2)</vt:lpstr>
      <vt:lpstr>修改版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Administrator</cp:lastModifiedBy>
  <dcterms:created xsi:type="dcterms:W3CDTF">2006-09-18T08:00:00Z</dcterms:created>
  <dcterms:modified xsi:type="dcterms:W3CDTF">2026-09-09T08:38:07Z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B9A0953DFED847329083C373AB6B2714_13</vt:lpwstr>
  </property>
  <property fmtid="{D5CDD505-2E9C-101B-9397-08002B2CF9AE}" pid="3" name="KSOProductBuildVer">
    <vt:lpwstr>2052-11.8.2.9022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